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ris\Desktop\SEMINFRA\ENCOSTAS\BELA VISTA\"/>
    </mc:Choice>
  </mc:AlternateContent>
  <xr:revisionPtr revIDLastSave="0" documentId="13_ncr:1_{126E0A71-6534-4CB6-B408-05834BBAFE56}" xr6:coauthVersionLast="45" xr6:coauthVersionMax="47" xr10:uidLastSave="{00000000-0000-0000-0000-000000000000}"/>
  <bookViews>
    <workbookView xWindow="-120" yWindow="-120" windowWidth="19470" windowHeight="11760" activeTab="2" xr2:uid="{00000000-000D-0000-FFFF-FFFF00000000}"/>
  </bookViews>
  <sheets>
    <sheet name="PLANILHA ORÇAMENTÁRIA" sheetId="1" r:id="rId1"/>
    <sheet name="MEMORIA DE CALCULO" sheetId="2" r:id="rId2"/>
    <sheet name="CURVA ABC" sheetId="5" r:id="rId3"/>
  </sheets>
  <definedNames>
    <definedName name="_xlnm._FilterDatabase" localSheetId="2" hidden="1">'CURVA ABC'!$A$7:$I$62</definedName>
    <definedName name="_xlnm._FilterDatabase" localSheetId="1" hidden="1">'MEMORIA DE CALCULO'!$A$7:$O$143</definedName>
    <definedName name="_xlnm._FilterDatabase" localSheetId="0" hidden="1">'PLANILHA ORÇAMENTÁRIA'!$A$7:$K$79</definedName>
    <definedName name="_xlnm.Print_Area" localSheetId="2">'CURVA ABC'!$A$1:$I$64</definedName>
    <definedName name="_xlnm.Print_Area" localSheetId="1">'MEMORIA DE CALCULO'!$A$1:$O$150</definedName>
    <definedName name="_xlnm.Print_Area" localSheetId="0">'PLANILHA ORÇAMENTÁRIA'!$A$1:$K$81</definedName>
    <definedName name="_xlnm.Print_Titles" localSheetId="2">'CURVA ABC'!$1:$7</definedName>
    <definedName name="_xlnm.Print_Titles" localSheetId="1">'MEMORIA DE CALCULO'!$1:$7</definedName>
    <definedName name="_xlnm.Print_Titles" localSheetId="0">'PLANILHA ORÇAMENTÁRIA'!$1:$7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4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8" i="5"/>
  <c r="E3" i="5"/>
  <c r="F17" i="5"/>
  <c r="J45" i="1"/>
  <c r="J81" i="1" s="1"/>
  <c r="H51" i="1"/>
  <c r="H28" i="1"/>
  <c r="M97" i="2" l="1"/>
  <c r="N147" i="2"/>
  <c r="F79" i="1"/>
  <c r="L150" i="2"/>
  <c r="J150" i="2"/>
  <c r="N150" i="2" s="1"/>
  <c r="N149" i="2" s="1"/>
  <c r="L134" i="2"/>
  <c r="N134" i="2" s="1"/>
  <c r="N133" i="2" s="1"/>
  <c r="J134" i="2"/>
  <c r="L120" i="2"/>
  <c r="N120" i="2" s="1"/>
  <c r="N119" i="2" s="1"/>
  <c r="F66" i="1" s="1"/>
  <c r="L118" i="2"/>
  <c r="N118" i="2" s="1"/>
  <c r="N117" i="2" s="1"/>
  <c r="F65" i="1" s="1"/>
  <c r="H71" i="1"/>
  <c r="I71" i="1" s="1"/>
  <c r="H65" i="1"/>
  <c r="I65" i="1" s="1"/>
  <c r="H66" i="1"/>
  <c r="I66" i="1" s="1"/>
  <c r="L92" i="2"/>
  <c r="N92" i="2" s="1"/>
  <c r="N91" i="2" s="1"/>
  <c r="I51" i="1"/>
  <c r="J65" i="1" l="1"/>
  <c r="J66" i="1"/>
  <c r="F105" i="2"/>
  <c r="F54" i="1"/>
  <c r="K32" i="2" l="1"/>
  <c r="H79" i="1"/>
  <c r="I79" i="1" s="1"/>
  <c r="J79" i="1" s="1"/>
  <c r="H54" i="1"/>
  <c r="I54" i="1" s="1"/>
  <c r="J54" i="1" s="1"/>
  <c r="I28" i="1"/>
  <c r="H24" i="1"/>
  <c r="I24" i="1" s="1"/>
  <c r="H67" i="1"/>
  <c r="I67" i="1" s="1"/>
  <c r="J55" i="2"/>
  <c r="H11" i="5" l="1"/>
  <c r="H34" i="5"/>
  <c r="H26" i="5"/>
  <c r="H28" i="5"/>
  <c r="H19" i="5"/>
  <c r="H40" i="5"/>
  <c r="H52" i="5"/>
  <c r="H41" i="5"/>
  <c r="H62" i="5"/>
  <c r="H50" i="5"/>
  <c r="H14" i="5"/>
  <c r="H27" i="5"/>
  <c r="H42" i="5"/>
  <c r="H57" i="5"/>
  <c r="H18" i="5"/>
  <c r="H24" i="5"/>
  <c r="H16" i="5"/>
  <c r="H9" i="5"/>
  <c r="H56" i="5"/>
  <c r="H20" i="5"/>
  <c r="H47" i="5"/>
  <c r="H29" i="5"/>
  <c r="H12" i="5"/>
  <c r="H23" i="5"/>
  <c r="H58" i="5"/>
  <c r="H30" i="5"/>
  <c r="H46" i="5"/>
  <c r="H44" i="5"/>
  <c r="H35" i="5"/>
  <c r="H17" i="5"/>
  <c r="H22" i="5"/>
  <c r="H55" i="5"/>
  <c r="H45" i="5"/>
  <c r="H10" i="5"/>
  <c r="H54" i="5"/>
  <c r="H60" i="5"/>
  <c r="H33" i="5"/>
  <c r="H8" i="5"/>
  <c r="I8" i="5" s="1"/>
  <c r="H31" i="5"/>
  <c r="H59" i="5"/>
  <c r="H39" i="5"/>
  <c r="H43" i="5"/>
  <c r="H61" i="5"/>
  <c r="H51" i="5"/>
  <c r="H36" i="5"/>
  <c r="H15" i="5"/>
  <c r="H21" i="5"/>
  <c r="H48" i="5"/>
  <c r="H38" i="5"/>
  <c r="H49" i="5"/>
  <c r="H53" i="5"/>
  <c r="H13" i="5"/>
  <c r="H25" i="5"/>
  <c r="H37" i="5"/>
  <c r="H32" i="5"/>
  <c r="F9" i="1"/>
  <c r="F11" i="1"/>
  <c r="F31" i="1"/>
  <c r="F32" i="1"/>
  <c r="F33" i="1"/>
  <c r="H64" i="5" l="1"/>
  <c r="H78" i="1" l="1"/>
  <c r="I78" i="1" s="1"/>
  <c r="L148" i="2"/>
  <c r="N148" i="2" s="1"/>
  <c r="F78" i="1" s="1"/>
  <c r="L127" i="2"/>
  <c r="N127" i="2" s="1"/>
  <c r="L128" i="2"/>
  <c r="N128" i="2" s="1"/>
  <c r="L126" i="2"/>
  <c r="N126" i="2" s="1"/>
  <c r="K132" i="2"/>
  <c r="L132" i="2" s="1"/>
  <c r="N132" i="2" s="1"/>
  <c r="K131" i="2"/>
  <c r="L131" i="2" s="1"/>
  <c r="N131" i="2" s="1"/>
  <c r="L130" i="2"/>
  <c r="N130" i="2" s="1"/>
  <c r="N129" i="2" s="1"/>
  <c r="L124" i="2"/>
  <c r="N124" i="2" s="1"/>
  <c r="N123" i="2" s="1"/>
  <c r="F68" i="1" s="1"/>
  <c r="L146" i="2"/>
  <c r="N146" i="2" s="1"/>
  <c r="J144" i="2"/>
  <c r="L144" i="2" s="1"/>
  <c r="N144" i="2" s="1"/>
  <c r="J143" i="2"/>
  <c r="L106" i="2"/>
  <c r="N106" i="2" s="1"/>
  <c r="L107" i="2"/>
  <c r="N107" i="2" s="1"/>
  <c r="L95" i="2"/>
  <c r="N95" i="2" s="1"/>
  <c r="L94" i="2"/>
  <c r="N94" i="2" s="1"/>
  <c r="N56" i="2"/>
  <c r="F37" i="1" s="1"/>
  <c r="F70" i="1" l="1"/>
  <c r="N145" i="2"/>
  <c r="F77" i="1" s="1"/>
  <c r="J78" i="1"/>
  <c r="N125" i="2"/>
  <c r="F69" i="1" s="1"/>
  <c r="N93" i="2"/>
  <c r="N25" i="2"/>
  <c r="N24" i="2"/>
  <c r="F19" i="1" s="1"/>
  <c r="H74" i="1"/>
  <c r="I74" i="1" s="1"/>
  <c r="H75" i="1"/>
  <c r="I75" i="1" s="1"/>
  <c r="H76" i="1"/>
  <c r="I76" i="1" s="1"/>
  <c r="H77" i="1"/>
  <c r="I77" i="1" s="1"/>
  <c r="H64" i="1"/>
  <c r="I64" i="1" s="1"/>
  <c r="H68" i="1"/>
  <c r="I68" i="1" s="1"/>
  <c r="H69" i="1"/>
  <c r="I69" i="1" s="1"/>
  <c r="H70" i="1"/>
  <c r="I70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F55" i="1" l="1"/>
  <c r="J55" i="1" s="1"/>
  <c r="F20" i="1"/>
  <c r="J77" i="1"/>
  <c r="L143" i="2" l="1"/>
  <c r="N143" i="2" s="1"/>
  <c r="N142" i="2" s="1"/>
  <c r="F76" i="1" s="1"/>
  <c r="L111" i="2"/>
  <c r="L116" i="2" l="1"/>
  <c r="L105" i="2"/>
  <c r="N105" i="2" s="1"/>
  <c r="F104" i="2"/>
  <c r="L90" i="2"/>
  <c r="N90" i="2" s="1"/>
  <c r="L89" i="2"/>
  <c r="K76" i="2"/>
  <c r="L76" i="2" s="1"/>
  <c r="L51" i="2"/>
  <c r="L16" i="2" l="1"/>
  <c r="H73" i="1" l="1"/>
  <c r="I73" i="1" s="1"/>
  <c r="H63" i="1"/>
  <c r="I63" i="1" s="1"/>
  <c r="H53" i="1"/>
  <c r="I53" i="1" s="1"/>
  <c r="H50" i="1"/>
  <c r="I50" i="1" s="1"/>
  <c r="H49" i="1"/>
  <c r="I49" i="1" s="1"/>
  <c r="H48" i="1"/>
  <c r="I48" i="1" s="1"/>
  <c r="H47" i="1"/>
  <c r="I47" i="1" s="1"/>
  <c r="H46" i="1"/>
  <c r="I4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7" i="1"/>
  <c r="I27" i="1" s="1"/>
  <c r="H26" i="1"/>
  <c r="I26" i="1" s="1"/>
  <c r="H25" i="1"/>
  <c r="I25" i="1" s="1"/>
  <c r="H23" i="1"/>
  <c r="I23" i="1" s="1"/>
  <c r="H22" i="1"/>
  <c r="I22" i="1" s="1"/>
  <c r="H20" i="1"/>
  <c r="I20" i="1" s="1"/>
  <c r="H19" i="1"/>
  <c r="I19" i="1" s="1"/>
  <c r="H17" i="1"/>
  <c r="I17" i="1" s="1"/>
  <c r="H16" i="1"/>
  <c r="I16" i="1" s="1"/>
  <c r="H15" i="1"/>
  <c r="I15" i="1" s="1"/>
  <c r="H14" i="1"/>
  <c r="I14" i="1" s="1"/>
  <c r="H13" i="1"/>
  <c r="I13" i="1" s="1"/>
  <c r="H11" i="1"/>
  <c r="I11" i="1" s="1"/>
  <c r="H9" i="1"/>
  <c r="I9" i="1" s="1"/>
  <c r="J141" i="2"/>
  <c r="L139" i="2"/>
  <c r="N139" i="2" s="1"/>
  <c r="N138" i="2" s="1"/>
  <c r="F74" i="1" s="1"/>
  <c r="L137" i="2"/>
  <c r="N137" i="2" s="1"/>
  <c r="N136" i="2" s="1"/>
  <c r="L122" i="2"/>
  <c r="N122" i="2" s="1"/>
  <c r="N116" i="2"/>
  <c r="N115" i="2" s="1"/>
  <c r="L114" i="2"/>
  <c r="N114" i="2" s="1"/>
  <c r="L104" i="2"/>
  <c r="N104" i="2" s="1"/>
  <c r="N111" i="2" s="1"/>
  <c r="N110" i="2" s="1"/>
  <c r="F103" i="2"/>
  <c r="L101" i="2"/>
  <c r="N101" i="2" s="1"/>
  <c r="N100" i="2" s="1"/>
  <c r="L97" i="2"/>
  <c r="N89" i="2"/>
  <c r="N76" i="2"/>
  <c r="L63" i="2"/>
  <c r="N63" i="2" s="1"/>
  <c r="L61" i="2"/>
  <c r="N61" i="2" s="1"/>
  <c r="N60" i="2" s="1"/>
  <c r="F40" i="1" s="1"/>
  <c r="L59" i="2"/>
  <c r="N59" i="2" s="1"/>
  <c r="N58" i="2" s="1"/>
  <c r="F39" i="1" s="1"/>
  <c r="L55" i="2"/>
  <c r="N55" i="2" s="1"/>
  <c r="L53" i="2"/>
  <c r="N53" i="2" s="1"/>
  <c r="J46" i="2"/>
  <c r="L46" i="2" s="1"/>
  <c r="N46" i="2" s="1"/>
  <c r="J45" i="2"/>
  <c r="L45" i="2" s="1"/>
  <c r="N45" i="2" s="1"/>
  <c r="J44" i="2"/>
  <c r="L44" i="2" s="1"/>
  <c r="N44" i="2" s="1"/>
  <c r="J43" i="2"/>
  <c r="L43" i="2" s="1"/>
  <c r="N43" i="2" s="1"/>
  <c r="L30" i="2"/>
  <c r="N30" i="2" s="1"/>
  <c r="N29" i="2" s="1"/>
  <c r="F23" i="1" s="1"/>
  <c r="L28" i="2"/>
  <c r="N22" i="2"/>
  <c r="L20" i="2"/>
  <c r="N20" i="2" s="1"/>
  <c r="N19" i="2" s="1"/>
  <c r="F16" i="1" s="1"/>
  <c r="L18" i="2"/>
  <c r="N18" i="2" s="1"/>
  <c r="N17" i="2" s="1"/>
  <c r="F15" i="1" s="1"/>
  <c r="N16" i="2"/>
  <c r="L14" i="2"/>
  <c r="N14" i="2" s="1"/>
  <c r="N13" i="2" s="1"/>
  <c r="F13" i="1" s="1"/>
  <c r="F73" i="1" l="1"/>
  <c r="J73" i="1" s="1"/>
  <c r="F71" i="1"/>
  <c r="J71" i="1" s="1"/>
  <c r="F58" i="1"/>
  <c r="J58" i="1" s="1"/>
  <c r="F61" i="1"/>
  <c r="J61" i="1" s="1"/>
  <c r="J68" i="1"/>
  <c r="F64" i="1"/>
  <c r="J64" i="1" s="1"/>
  <c r="N121" i="2"/>
  <c r="F67" i="1" s="1"/>
  <c r="N113" i="2"/>
  <c r="N88" i="2"/>
  <c r="J69" i="1"/>
  <c r="N42" i="2"/>
  <c r="F30" i="1" s="1"/>
  <c r="N21" i="2"/>
  <c r="F17" i="1" s="1"/>
  <c r="N15" i="2"/>
  <c r="F14" i="1" s="1"/>
  <c r="N75" i="2"/>
  <c r="N62" i="2"/>
  <c r="F41" i="1" s="1"/>
  <c r="J65" i="2"/>
  <c r="K65" i="2" s="1"/>
  <c r="L65" i="2" s="1"/>
  <c r="N65" i="2" s="1"/>
  <c r="N54" i="2"/>
  <c r="F36" i="1" s="1"/>
  <c r="N52" i="2"/>
  <c r="F35" i="1" s="1"/>
  <c r="K141" i="2"/>
  <c r="L141" i="2" s="1"/>
  <c r="N141" i="2" s="1"/>
  <c r="J76" i="1"/>
  <c r="J74" i="1"/>
  <c r="J13" i="1"/>
  <c r="L103" i="2"/>
  <c r="N103" i="2" s="1"/>
  <c r="J16" i="1"/>
  <c r="N28" i="2"/>
  <c r="N27" i="2" s="1"/>
  <c r="K34" i="2" s="1"/>
  <c r="J15" i="1"/>
  <c r="J23" i="1"/>
  <c r="J37" i="1"/>
  <c r="J31" i="1"/>
  <c r="J20" i="1"/>
  <c r="J32" i="1"/>
  <c r="J11" i="1"/>
  <c r="J33" i="1"/>
  <c r="J19" i="1"/>
  <c r="J9" i="1"/>
  <c r="N97" i="2"/>
  <c r="N96" i="2" s="1"/>
  <c r="F66" i="2"/>
  <c r="N51" i="2"/>
  <c r="N50" i="2" s="1"/>
  <c r="F34" i="1" s="1"/>
  <c r="F67" i="2"/>
  <c r="J18" i="1" l="1"/>
  <c r="L34" i="2"/>
  <c r="N34" i="2"/>
  <c r="F63" i="1"/>
  <c r="J63" i="1" s="1"/>
  <c r="J70" i="1"/>
  <c r="J67" i="1"/>
  <c r="K78" i="2"/>
  <c r="F46" i="1"/>
  <c r="J46" i="1" s="1"/>
  <c r="K36" i="2"/>
  <c r="F22" i="1"/>
  <c r="J22" i="1" s="1"/>
  <c r="G99" i="2"/>
  <c r="L99" i="2" s="1"/>
  <c r="N99" i="2" s="1"/>
  <c r="N98" i="2" s="1"/>
  <c r="F57" i="1" s="1"/>
  <c r="F53" i="1"/>
  <c r="J53" i="1" s="1"/>
  <c r="F56" i="1"/>
  <c r="J56" i="1" s="1"/>
  <c r="N102" i="2"/>
  <c r="J41" i="1"/>
  <c r="J14" i="1"/>
  <c r="J17" i="1"/>
  <c r="N140" i="2"/>
  <c r="F75" i="1" s="1"/>
  <c r="J35" i="1"/>
  <c r="J69" i="2"/>
  <c r="K69" i="2" s="1"/>
  <c r="L69" i="2" s="1"/>
  <c r="N69" i="2" s="1"/>
  <c r="J36" i="1"/>
  <c r="J34" i="1"/>
  <c r="J30" i="1"/>
  <c r="J40" i="1"/>
  <c r="J39" i="1"/>
  <c r="F70" i="2"/>
  <c r="K70" i="2" s="1"/>
  <c r="L70" i="2" s="1"/>
  <c r="N70" i="2" s="1"/>
  <c r="K66" i="2"/>
  <c r="L66" i="2" s="1"/>
  <c r="N66" i="2" s="1"/>
  <c r="K67" i="2"/>
  <c r="L67" i="2" s="1"/>
  <c r="N67" i="2" s="1"/>
  <c r="F71" i="2"/>
  <c r="K71" i="2" s="1"/>
  <c r="L71" i="2" s="1"/>
  <c r="N71" i="2" s="1"/>
  <c r="J12" i="1" l="1"/>
  <c r="J62" i="1"/>
  <c r="J29" i="1"/>
  <c r="F109" i="2"/>
  <c r="L109" i="2" s="1"/>
  <c r="N109" i="2" s="1"/>
  <c r="N108" i="2" s="1"/>
  <c r="F59" i="1"/>
  <c r="J59" i="1" s="1"/>
  <c r="K80" i="2"/>
  <c r="N78" i="2"/>
  <c r="N77" i="2" s="1"/>
  <c r="F47" i="1" s="1"/>
  <c r="J47" i="1" s="1"/>
  <c r="N32" i="2"/>
  <c r="N31" i="2" s="1"/>
  <c r="F24" i="1" s="1"/>
  <c r="J24" i="1" s="1"/>
  <c r="L32" i="2"/>
  <c r="J75" i="1"/>
  <c r="J72" i="1" s="1"/>
  <c r="J57" i="1"/>
  <c r="N68" i="2"/>
  <c r="F43" i="1" s="1"/>
  <c r="J43" i="1" s="1"/>
  <c r="N64" i="2"/>
  <c r="N33" i="2"/>
  <c r="F25" i="1" s="1"/>
  <c r="L36" i="2"/>
  <c r="N36" i="2" l="1"/>
  <c r="N35" i="2" s="1"/>
  <c r="F42" i="1"/>
  <c r="J42" i="1" s="1"/>
  <c r="N80" i="2"/>
  <c r="N79" i="2" s="1"/>
  <c r="F48" i="1" s="1"/>
  <c r="J48" i="1" s="1"/>
  <c r="K82" i="2"/>
  <c r="N82" i="2" s="1"/>
  <c r="N81" i="2" s="1"/>
  <c r="K84" i="2" s="1"/>
  <c r="K86" i="2" s="1"/>
  <c r="F60" i="1"/>
  <c r="J60" i="1" s="1"/>
  <c r="J52" i="1" s="1"/>
  <c r="K73" i="2"/>
  <c r="L73" i="2" s="1"/>
  <c r="N73" i="2" s="1"/>
  <c r="N72" i="2" s="1"/>
  <c r="F44" i="1" s="1"/>
  <c r="J44" i="1" s="1"/>
  <c r="J25" i="1"/>
  <c r="J38" i="1" l="1"/>
  <c r="K38" i="2"/>
  <c r="F26" i="1"/>
  <c r="J26" i="1" s="1"/>
  <c r="N84" i="2"/>
  <c r="N83" i="2" s="1"/>
  <c r="F49" i="1"/>
  <c r="J49" i="1" s="1"/>
  <c r="F50" i="1" l="1"/>
  <c r="J50" i="1" s="1"/>
  <c r="N86" i="2"/>
  <c r="N85" i="2" s="1"/>
  <c r="F51" i="1" s="1"/>
  <c r="J51" i="1" s="1"/>
  <c r="L38" i="2"/>
  <c r="N38" i="2" s="1"/>
  <c r="N37" i="2" s="1"/>
  <c r="K40" i="2"/>
  <c r="L40" i="2" s="1"/>
  <c r="N40" i="2" s="1"/>
  <c r="N39" i="2" s="1"/>
  <c r="F28" i="1" s="1"/>
  <c r="J28" i="1" s="1"/>
  <c r="J8" i="1"/>
  <c r="J10" i="1"/>
  <c r="F27" i="1" l="1"/>
  <c r="J27" i="1" s="1"/>
  <c r="J21" i="1" s="1"/>
  <c r="K71" i="1" l="1"/>
  <c r="K66" i="1" l="1"/>
  <c r="K65" i="1"/>
  <c r="K27" i="1"/>
  <c r="K51" i="1"/>
  <c r="K60" i="1"/>
  <c r="K24" i="1"/>
  <c r="K28" i="1"/>
  <c r="K36" i="1"/>
  <c r="K39" i="1"/>
  <c r="K79" i="1"/>
  <c r="K73" i="1"/>
  <c r="K41" i="1"/>
  <c r="K46" i="1"/>
  <c r="K16" i="1"/>
  <c r="K44" i="1"/>
  <c r="K49" i="1"/>
  <c r="K47" i="1"/>
  <c r="K11" i="1"/>
  <c r="K10" i="1" s="1"/>
  <c r="K63" i="1"/>
  <c r="K25" i="1"/>
  <c r="K58" i="1"/>
  <c r="K78" i="1"/>
  <c r="K13" i="1"/>
  <c r="K61" i="1"/>
  <c r="K17" i="1"/>
  <c r="K75" i="1"/>
  <c r="K53" i="1"/>
  <c r="K33" i="1"/>
  <c r="K48" i="1"/>
  <c r="K15" i="1"/>
  <c r="K76" i="1"/>
  <c r="K64" i="1"/>
  <c r="K57" i="1"/>
  <c r="K67" i="1"/>
  <c r="K22" i="1"/>
  <c r="K54" i="1"/>
  <c r="K77" i="1"/>
  <c r="K68" i="1"/>
  <c r="K9" i="1"/>
  <c r="K8" i="1" s="1"/>
  <c r="K30" i="1"/>
  <c r="K70" i="1"/>
  <c r="K56" i="1"/>
  <c r="K50" i="1"/>
  <c r="K32" i="1"/>
  <c r="K74" i="1"/>
  <c r="K23" i="1"/>
  <c r="K14" i="1"/>
  <c r="K34" i="1"/>
  <c r="K69" i="1"/>
  <c r="K59" i="1"/>
  <c r="K26" i="1"/>
  <c r="K40" i="1"/>
  <c r="K35" i="1"/>
  <c r="K55" i="1"/>
  <c r="K37" i="1"/>
  <c r="K42" i="1"/>
  <c r="K43" i="1"/>
  <c r="K19" i="1"/>
  <c r="K20" i="1"/>
  <c r="K31" i="1"/>
  <c r="K18" i="1" l="1"/>
  <c r="K12" i="1"/>
  <c r="K29" i="1"/>
  <c r="K21" i="1"/>
  <c r="K38" i="1"/>
  <c r="K45" i="1"/>
  <c r="K52" i="1"/>
  <c r="K62" i="1"/>
  <c r="K72" i="1"/>
  <c r="K81" i="1" l="1"/>
  <c r="I9" i="5"/>
  <c r="I10" i="5" s="1"/>
  <c r="I11" i="5" s="1"/>
  <c r="I12" i="5" s="1"/>
  <c r="I13" i="5" s="1"/>
  <c r="I14" i="5" s="1"/>
  <c r="I15" i="5" s="1"/>
  <c r="I16" i="5" s="1"/>
  <c r="I17" i="5" s="1"/>
  <c r="I18" i="5" s="1"/>
  <c r="I19" i="5" s="1"/>
  <c r="I20" i="5" s="1"/>
  <c r="I21" i="5" s="1"/>
  <c r="I22" i="5" s="1"/>
  <c r="I23" i="5" s="1"/>
  <c r="I24" i="5" s="1"/>
  <c r="I25" i="5" s="1"/>
  <c r="I26" i="5" s="1"/>
  <c r="I27" i="5" s="1"/>
  <c r="I28" i="5" s="1"/>
  <c r="I29" i="5" s="1"/>
  <c r="I30" i="5" s="1"/>
  <c r="I31" i="5" s="1"/>
  <c r="I32" i="5" s="1"/>
  <c r="I33" i="5" s="1"/>
  <c r="I34" i="5" s="1"/>
  <c r="I35" i="5" s="1"/>
  <c r="I36" i="5" s="1"/>
  <c r="I37" i="5" s="1"/>
  <c r="I38" i="5" s="1"/>
  <c r="I39" i="5" s="1"/>
  <c r="I40" i="5" s="1"/>
  <c r="I41" i="5" s="1"/>
  <c r="I42" i="5" s="1"/>
  <c r="I43" i="5" s="1"/>
  <c r="I44" i="5" s="1"/>
  <c r="I45" i="5" s="1"/>
  <c r="I46" i="5" s="1"/>
  <c r="I47" i="5" s="1"/>
  <c r="I48" i="5" s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I59" i="5" s="1"/>
  <c r="I60" i="5" s="1"/>
  <c r="I61" i="5" s="1"/>
  <c r="I62" i="5" s="1"/>
</calcChain>
</file>

<file path=xl/sharedStrings.xml><?xml version="1.0" encoding="utf-8"?>
<sst xmlns="http://schemas.openxmlformats.org/spreadsheetml/2006/main" count="1007" uniqueCount="331">
  <si>
    <t xml:space="preserve"> 1 </t>
  </si>
  <si>
    <t>MOBILIZAÇÃO E DESMOBILIZAÇÃO</t>
  </si>
  <si>
    <t xml:space="preserve"> COMP012 </t>
  </si>
  <si>
    <t>Próprio</t>
  </si>
  <si>
    <t>MOBILIZAÇÃO E DESMOBILIZAÇÃO DE EQUIPE E EQUIPAMENTO</t>
  </si>
  <si>
    <t>MÊS</t>
  </si>
  <si>
    <t xml:space="preserve"> 2 </t>
  </si>
  <si>
    <t>ADMINISTRAÇÃO DE OBRA</t>
  </si>
  <si>
    <t xml:space="preserve"> COMP29 </t>
  </si>
  <si>
    <t>ADMINISTRAÇÃO LOCAL - ENCOSTAS</t>
  </si>
  <si>
    <t>UN</t>
  </si>
  <si>
    <t xml:space="preserve"> 3 </t>
  </si>
  <si>
    <t>CANTEIRO DE OBRA</t>
  </si>
  <si>
    <t xml:space="preserve"> 93210 </t>
  </si>
  <si>
    <t>SINAPI</t>
  </si>
  <si>
    <t>EXECUÇÃO DE REFEITÓRIO EM CANTEIRO DE OBRA EM CHAPA DE MADEIRA COMPENSADA, NÃO INCLUSO MOBILIÁRIO E EQUIPAMENTOS. AF_02/2016</t>
  </si>
  <si>
    <t>m²</t>
  </si>
  <si>
    <t xml:space="preserve"> 93207 </t>
  </si>
  <si>
    <t>EXECUÇÃO DE ESCRITÓRIO EM CANTEIRO DE OBRA EM CHAPA DE MADEIRA COMPENSADA, NÃO INCLUSO MOBILIÁRIO E EQUIPAMENTOS. AF_02/2016</t>
  </si>
  <si>
    <t xml:space="preserve"> 93212 </t>
  </si>
  <si>
    <t>EXECUÇÃO DE SANITÁRIO E VESTIÁRIO EM CANTEIRO DE OBRA EM CHAPA DE MADEIRA COMPENSADA, NÃO INCLUSO MOBILIÁRIO. AF_02/2016</t>
  </si>
  <si>
    <t xml:space="preserve"> 93208 </t>
  </si>
  <si>
    <t>EXECUÇÃO DE ALMOXARIFADO EM CANTEIRO DE OBRA EM CHAPA DE MADEIRA COMPENSADA, INCLUSO PRATELEIRAS. AF_02/2016</t>
  </si>
  <si>
    <t xml:space="preserve"> COMP05 </t>
  </si>
  <si>
    <t>VIGILÂNCIA</t>
  </si>
  <si>
    <t xml:space="preserve"> 4 </t>
  </si>
  <si>
    <t>SERVIÇOS COMPLEMENTARES</t>
  </si>
  <si>
    <t xml:space="preserve"> CP001 </t>
  </si>
  <si>
    <t>Sinalização noturna com tela tapume pvc, balde plástico fiação e lâmpada, Sem reutilização</t>
  </si>
  <si>
    <t>M</t>
  </si>
  <si>
    <t xml:space="preserve"> CP002 </t>
  </si>
  <si>
    <t>ISOLAMENTO DE OBRA COM TELA PLASTICA COM MALHA DE 5MM E ESTRUTURA DE MADEIRA PONTALETEADA</t>
  </si>
  <si>
    <t>M²</t>
  </si>
  <si>
    <t xml:space="preserve"> 5 </t>
  </si>
  <si>
    <t>DEMOLIÇÃO</t>
  </si>
  <si>
    <t xml:space="preserve"> 97627 </t>
  </si>
  <si>
    <t>DEMOLIÇÃO DE PILARES E VIGAS EM CONCRETO ARMADO, DE FORMA MECANIZADA COM MARTELETE, SEM REAPROVEITAMENTO. AF_12/2017</t>
  </si>
  <si>
    <t>m³</t>
  </si>
  <si>
    <t xml:space="preserve"> 97622 </t>
  </si>
  <si>
    <t>DEMOLIÇÃO DE ALVENARIA DE BLOCO FURADO, DE FORMA MANUAL, SEM REAPROVEITAMENTO. AF_12/2017</t>
  </si>
  <si>
    <t xml:space="preserve"> 017361 </t>
  </si>
  <si>
    <t>SBC</t>
  </si>
  <si>
    <t>TRANSPORTE HORIZONTAL MANUAL MAT. 1a.CAT./ENTULHO ATE 60m</t>
  </si>
  <si>
    <t xml:space="preserve"> CP011 </t>
  </si>
  <si>
    <t>CARGA E DESCARGA MANUAL DE ENTULHO EM CARRO DE MÃO</t>
  </si>
  <si>
    <t xml:space="preserve">(m3)	</t>
  </si>
  <si>
    <t xml:space="preserve"> 95877 </t>
  </si>
  <si>
    <t>TRANSPORTE COM CAMINHÃO BASCULANTE DE 18 M³, EM VIA URBANA PAVIMENTADA, DMT ATÉ 30 KM (UNIDADE: M3XKM). AF_07/2020</t>
  </si>
  <si>
    <t>M3XKM</t>
  </si>
  <si>
    <t xml:space="preserve"> 6 </t>
  </si>
  <si>
    <t>SERVIÇOS PRELIMINARES</t>
  </si>
  <si>
    <t xml:space="preserve"> CP004 </t>
  </si>
  <si>
    <t>PLACA DE OBRA EM CHAPA DE ACO GALVANIZADO</t>
  </si>
  <si>
    <t xml:space="preserve"> CP005 </t>
  </si>
  <si>
    <t>LIGAÇÃO PREDIAL DE ÁGUA NO PASSEIO EM 1 1/2", COM FORNECIMENTO DO MATERIAL, INCLUSIVE HIDRÔMETRO DE 20M3/H E CAIXA DE PROTEÇÃO C/TAMPA DE CONCRETO - REV.02 - 010/2021</t>
  </si>
  <si>
    <t>un</t>
  </si>
  <si>
    <t xml:space="preserve"> CP006 </t>
  </si>
  <si>
    <t>Instalação provisória de energia elétrica, aerea, trifasica, em poste de concreto, exclusive fornecimento do medidor REV.01(1O/2021)</t>
  </si>
  <si>
    <t xml:space="preserve"> CP007 </t>
  </si>
  <si>
    <t>LIGAÇÃO DOMICILIAR DE ESGOTO DN 100MM, DA CASA ATÉ A CAIXA, COMPOSTO POR 30,0M TUBO DE PVC ESGOTO PREDIAL DN 100MM E CAIXA DE ALVENARIA COM TAMPA DE CONCRETO - FORNECIMENTO E INSTALAÇÃO. REV.01(10/2021)</t>
  </si>
  <si>
    <t xml:space="preserve"> 000032 </t>
  </si>
  <si>
    <t>EQUIPE DE SERVICOS DE TOPOGRAFIA EM OBRA</t>
  </si>
  <si>
    <t>MES</t>
  </si>
  <si>
    <t xml:space="preserve"> 8335 </t>
  </si>
  <si>
    <t>ORSE</t>
  </si>
  <si>
    <t>Escada de madeira para obra, em tábua de construção, largura 1,00m</t>
  </si>
  <si>
    <t>m</t>
  </si>
  <si>
    <t xml:space="preserve"> 98459 </t>
  </si>
  <si>
    <t>TAPUME COM TELHA METÁLICA. AF_05/2018</t>
  </si>
  <si>
    <t xml:space="preserve"> CP012 </t>
  </si>
  <si>
    <t>DETALHAMENTO DOS PROJETOS E AS BUILT</t>
  </si>
  <si>
    <t>VB</t>
  </si>
  <si>
    <t xml:space="preserve"> 7 </t>
  </si>
  <si>
    <t>SUPRESSÃO VEGETAL - ÁREA DE CONTENÇÃO</t>
  </si>
  <si>
    <t xml:space="preserve"> 01.01.021 </t>
  </si>
  <si>
    <t>FDE</t>
  </si>
  <si>
    <t xml:space="preserve"> 01.01.022 </t>
  </si>
  <si>
    <t xml:space="preserve"> 98524 </t>
  </si>
  <si>
    <t>LIMPEZA MANUAL DE VEGETAÇÃO EM TERRENO COM ENXADA.AF_05/2018</t>
  </si>
  <si>
    <t xml:space="preserve"> 2509 </t>
  </si>
  <si>
    <t>Carga manual de material de 1ª categoria</t>
  </si>
  <si>
    <t xml:space="preserve"> 8 </t>
  </si>
  <si>
    <t>TERRAPLENAGEM</t>
  </si>
  <si>
    <t xml:space="preserve"> 020212 </t>
  </si>
  <si>
    <t>ESCAVACAO MANUAL SOLO 1a. CATEGORIA ATE 1,50m</t>
  </si>
  <si>
    <t xml:space="preserve"> COMP25 </t>
  </si>
  <si>
    <t>TRANSPORTE VERTICAL MANUAL</t>
  </si>
  <si>
    <t xml:space="preserve"> 9 </t>
  </si>
  <si>
    <t>ESTABILIDADE DA ENCOSTA</t>
  </si>
  <si>
    <t xml:space="preserve"> 93961 </t>
  </si>
  <si>
    <t xml:space="preserve"> CP027 </t>
  </si>
  <si>
    <t>ANDAIME TUBULAR/FACHADEIRO P/SERVICO EM ENCOSTA</t>
  </si>
  <si>
    <t>M2/MÊS</t>
  </si>
  <si>
    <t xml:space="preserve"> 031317 </t>
  </si>
  <si>
    <t>INJECAO NATA CIMENTO EM TIRANTES 50 A 70TF</t>
  </si>
  <si>
    <t xml:space="preserve"> CP010 </t>
  </si>
  <si>
    <t>CP-91070-69220727 - EXECUÇÃO DE REVESTIMENTO DE CONCRETO PROJETADO COM ESPESSURA DE 10 CM, ARMADO COM TELA, INCLINAÇÃO MENOR QUE 90°, APLICAÇÃO CONTÍNUA, UTILIZANDO EQUIPAMENTO DE PROJEÇÃO COM 6 M³/H DE CAPACIDADE. AF_01/2016 - Q-283</t>
  </si>
  <si>
    <t xml:space="preserve"> 95108 </t>
  </si>
  <si>
    <t>EXECUÇÃO DE PROTEÇÃO DA CABEÇA DO TIRANTE COM USO DE FÔRMAS EM CHAPA COMPENSADA PLASTIFICADA DE MADEIRA E CONCRETO FCK =15 MPA. AF_07/2016</t>
  </si>
  <si>
    <t xml:space="preserve"> 102726 </t>
  </si>
  <si>
    <t>DRENO BARBACÃ, DN 50 MM, COM MATERIAL DRENANTE. AF_07/2021</t>
  </si>
  <si>
    <t xml:space="preserve"> 10 </t>
  </si>
  <si>
    <t>DRENAGEM</t>
  </si>
  <si>
    <t xml:space="preserve"> CP009 </t>
  </si>
  <si>
    <t>Caixa coletora de sarjeta - CCS 01 - com grelha de concreto - TCC 01 - areia e brita comerciais</t>
  </si>
  <si>
    <t xml:space="preserve"> 11 </t>
  </si>
  <si>
    <t>SERVIÇOS FINAIS</t>
  </si>
  <si>
    <t xml:space="preserve"> CP008 </t>
  </si>
  <si>
    <t>LIMPEZA FINAL DA OBRA GERAL COM ENTULHOS</t>
  </si>
  <si>
    <t xml:space="preserve"> 98504 </t>
  </si>
  <si>
    <t>PLANTIO DE GRAMA BATATAIS EM PLACAS. AF_05/2018</t>
  </si>
  <si>
    <t xml:space="preserve"> 2394 </t>
  </si>
  <si>
    <t>Fornecimento e espalhamento de terra vegetal preparada</t>
  </si>
  <si>
    <t xml:space="preserve">PLANILHA ORÇAMENTÁRIA </t>
  </si>
  <si>
    <r>
      <t xml:space="preserve">BDI: </t>
    </r>
    <r>
      <rPr>
        <sz val="12"/>
        <rFont val="Arial"/>
        <family val="2"/>
      </rPr>
      <t>29,07%</t>
    </r>
  </si>
  <si>
    <r>
      <t xml:space="preserve">L.S. Hora: </t>
    </r>
    <r>
      <rPr>
        <sz val="12"/>
        <rFont val="Arial"/>
        <family val="2"/>
      </rPr>
      <t>84,28%</t>
    </r>
  </si>
  <si>
    <r>
      <t xml:space="preserve">L.S. Mês: </t>
    </r>
    <r>
      <rPr>
        <sz val="12"/>
        <rFont val="Arial"/>
        <family val="2"/>
      </rPr>
      <t>46,49%</t>
    </r>
  </si>
  <si>
    <t>ITEM</t>
  </si>
  <si>
    <t>CÓDIGO</t>
  </si>
  <si>
    <t>BANCO</t>
  </si>
  <si>
    <t>DESCRIÇÃO</t>
  </si>
  <si>
    <t>UND</t>
  </si>
  <si>
    <t>QUANT.</t>
  </si>
  <si>
    <t>PREÇO UNITÁRIO R$</t>
  </si>
  <si>
    <t>PREÇO
TOTAL R$</t>
  </si>
  <si>
    <t>PESO (%)</t>
  </si>
  <si>
    <t>V. UNIT</t>
  </si>
  <si>
    <t>BDI</t>
  </si>
  <si>
    <t xml:space="preserve">MEMÓRIA DE CÁLCULO </t>
  </si>
  <si>
    <t xml:space="preserve">DIMENSÕES </t>
  </si>
  <si>
    <t>ÁREA</t>
  </si>
  <si>
    <t>VOL (M3)</t>
  </si>
  <si>
    <t>SUBTOTAL</t>
  </si>
  <si>
    <t>TAXA</t>
  </si>
  <si>
    <t>OBS</t>
  </si>
  <si>
    <t>COMP. (m)</t>
  </si>
  <si>
    <t>LARG. (m)</t>
  </si>
  <si>
    <t>ALT. (m)</t>
  </si>
  <si>
    <t>1.1</t>
  </si>
  <si>
    <t>ADMINISTRAÇÃO LOCAL - VALE DO REGINALDO</t>
  </si>
  <si>
    <t>M2</t>
  </si>
  <si>
    <t xml:space="preserve">REFEITÓRIO PARA ALIMENTAÇÃO DOS FUNCIONÁRIOS </t>
  </si>
  <si>
    <t xml:space="preserve">ESCRITÓRIO PARA ABRIGAR A EQUIPE TÉCNICA E FISCALIZAÇÃO </t>
  </si>
  <si>
    <t>VESTIÁRIO/BANHEIROS</t>
  </si>
  <si>
    <t xml:space="preserve">ALOMOXARIFADO </t>
  </si>
  <si>
    <t xml:space="preserve">VIGILÂNCIA ENCOSTA </t>
  </si>
  <si>
    <t>2.1</t>
  </si>
  <si>
    <t>SINALIZAÇÃO NOTURNA COM TELA TAPUME PVC, BALDE PLÁSTICO FIAÇÃO E LÂMPADA, SEM REUTILIZAÇÃO</t>
  </si>
  <si>
    <t>M3</t>
  </si>
  <si>
    <t>EDIFICAÇÃO PROXIMA A ENCOSTA</t>
  </si>
  <si>
    <t>COEFICIENTE = 0,38
AREA DAS CASAS ESTIMADAS: 50 M2</t>
  </si>
  <si>
    <t>COEFICIENTE = 0,46
AREA DAS CASAS ESTIMADAS: 50 M2</t>
  </si>
  <si>
    <t>DMT: 30KM</t>
  </si>
  <si>
    <t>PLACA DA OBRA COM RESPONSÁVEIS TÉCNICOS</t>
  </si>
  <si>
    <t>PLACA DA OBRA COM INFORMAÇÕES DA PREFEITURA DE CONVÊNIO E PRAZOS</t>
  </si>
  <si>
    <t>LINCENÇA AMBIENTAL</t>
  </si>
  <si>
    <t>ALVARÁ DE CONSTRUÇÃO</t>
  </si>
  <si>
    <t>INSTALAÇÃO PROVISÓRIA DE ENERGIA ELÉTRICA, AEREA, TRIFASICA, EM POSTE DE CONCRETO, EXCLUSIVE FORNECIMENTO DO MEDIDOR REV.01(1O/2021)</t>
  </si>
  <si>
    <t>TOPOGRAFIA DA ENCOSTA</t>
  </si>
  <si>
    <t>ESCADA DE MADEIRA PARA OBRA, EM TÁBUA DE CONSTRUÇÃO, LARGURA 1,00M</t>
  </si>
  <si>
    <t>ESCADA DE ACESSO</t>
  </si>
  <si>
    <t xml:space="preserve">TAPUME </t>
  </si>
  <si>
    <t>CORTE, RECORTE E REMOÇÃO DE ÁRVORES INCL.RAIZES  15CM</t>
  </si>
  <si>
    <t xml:space="preserve">ARVORE DE PEQUENO PORTE </t>
  </si>
  <si>
    <t>CORTE, RECORTE E REMOÇÃO DE ÁRVORES INCL.RAIZES  30CM</t>
  </si>
  <si>
    <t xml:space="preserve">ARVORE DE MÉDIO PORTE </t>
  </si>
  <si>
    <t xml:space="preserve">LIMPEZA DO TERRENO </t>
  </si>
  <si>
    <t>ESPESSURA = 0,20M</t>
  </si>
  <si>
    <t>VOLUME MÉDIO DE ARVORE DE PORTE PEQUENO: 9,5 M3</t>
  </si>
  <si>
    <t>VOLUME MÉDIO DE ARVORE DE PORTE PEQUENO: 16 M3</t>
  </si>
  <si>
    <t>CARGA MANUAL DE MATERIAL DE 1ª CATEGORIA</t>
  </si>
  <si>
    <t xml:space="preserve">TRANSPORTE </t>
  </si>
  <si>
    <t>DMT: 30 KM</t>
  </si>
  <si>
    <t xml:space="preserve">CORTE DO MATERIAL </t>
  </si>
  <si>
    <t>EMPOLAMENTO: 1,3</t>
  </si>
  <si>
    <t>ANDAIME FACHADEIRA</t>
  </si>
  <si>
    <t>GRAMPOS</t>
  </si>
  <si>
    <t xml:space="preserve">ÁREA EM SOLO GRAMPEADO </t>
  </si>
  <si>
    <t>DRENO BARBACÃ</t>
  </si>
  <si>
    <t xml:space="preserve">CALHA </t>
  </si>
  <si>
    <t xml:space="preserve">SICRO 3 </t>
  </si>
  <si>
    <t>CAIXA COLETORA DE SARJETA - CCS 01 - COM GRELHA DE CONCRETO - TCC 01 - AREIA E BRITA COMERCIAIS</t>
  </si>
  <si>
    <t>CAIXA COLETORA</t>
  </si>
  <si>
    <t>TUBO PEAD</t>
  </si>
  <si>
    <t xml:space="preserve">AREA </t>
  </si>
  <si>
    <t>PLANTIO DE GRAMA EM PLACAS.</t>
  </si>
  <si>
    <t xml:space="preserve">AREA DE PLANTIO DE GRAMA </t>
  </si>
  <si>
    <t>FORNECIMENTO E ESPALHAMENTO DE TERRA VEGETAL PREPARADA</t>
  </si>
  <si>
    <t>3.1</t>
  </si>
  <si>
    <t>3.2</t>
  </si>
  <si>
    <t>3.3</t>
  </si>
  <si>
    <t>3.4</t>
  </si>
  <si>
    <t>3.5</t>
  </si>
  <si>
    <t>4.1</t>
  </si>
  <si>
    <t>4.2</t>
  </si>
  <si>
    <t>5.1</t>
  </si>
  <si>
    <t>5.2</t>
  </si>
  <si>
    <t>5.3</t>
  </si>
  <si>
    <t>5.4</t>
  </si>
  <si>
    <t>5.5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</si>
  <si>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</si>
  <si>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</si>
  <si>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</si>
  <si>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</si>
  <si>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</si>
  <si>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</si>
  <si>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</si>
  <si>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</si>
  <si>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</si>
  <si>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</si>
  <si>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</si>
  <si>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</si>
  <si>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7.5</t>
  </si>
  <si>
    <t>7.6</t>
  </si>
  <si>
    <t>8.1</t>
  </si>
  <si>
    <t>8.2</t>
  </si>
  <si>
    <t>8.3</t>
  </si>
  <si>
    <t>8.4</t>
  </si>
  <si>
    <t>8.5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</si>
  <si>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</si>
  <si>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</si>
  <si>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</si>
  <si>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</si>
  <si>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</si>
  <si>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</si>
  <si>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</si>
  <si>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</si>
  <si>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</si>
  <si>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</si>
  <si>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11.1</t>
  </si>
  <si>
    <t>11.2</t>
  </si>
  <si>
    <t>11.3</t>
  </si>
  <si>
    <t>VALOR TOTAL COM BDI:</t>
  </si>
  <si>
    <t>CURVA ABC</t>
  </si>
  <si>
    <t>%</t>
  </si>
  <si>
    <r>
      <t xml:space="preserve">OBRA: </t>
    </r>
    <r>
      <rPr>
        <sz val="12"/>
        <rFont val="Arial"/>
        <family val="2"/>
      </rPr>
      <t>ESTABILIDADE E DRENAGEM DA ENCOSTA BELA VISTA</t>
    </r>
  </si>
  <si>
    <r>
      <t>DESCRIÇÃO:</t>
    </r>
    <r>
      <rPr>
        <sz val="12"/>
        <rFont val="Arial"/>
        <family val="2"/>
      </rPr>
      <t xml:space="preserve"> OBRA DE ESTABILIDADE E DRENAGEM DA ENCOSTA BELA VISTA</t>
    </r>
  </si>
  <si>
    <t>GRAMPO (COMPRIMENTO DE 12 M)</t>
  </si>
  <si>
    <t>GRAMPO (COMPRIMENTO DE 10 M)</t>
  </si>
  <si>
    <t>GRAMPO (COMPRIMENTO DE 6 M)</t>
  </si>
  <si>
    <t>CORTE, RECORTE E REMOÇÃO DE ÁRVORES INCL.RAIZES 15CM</t>
  </si>
  <si>
    <t>CORTE, RECORTE E REMOÇÃO DE ÁRVORES INCL.RAIZES 30CM</t>
  </si>
  <si>
    <t xml:space="preserve"> CP036 </t>
  </si>
  <si>
    <t>GEOMANTA TRIDIMENSIONAL VERDE REFORÇADA COM TELA HEXAGONAL DE DUPLA TORÇAO REVESTIDO EM COM POLIMERO E COM RESISTENCIA A TRAÇÃO</t>
  </si>
  <si>
    <t>9.7</t>
  </si>
  <si>
    <t xml:space="preserve"> 4413905 </t>
  </si>
  <si>
    <t>SICRO3</t>
  </si>
  <si>
    <t>Hidrossemeadura</t>
  </si>
  <si>
    <t xml:space="preserve"> 94995 </t>
  </si>
  <si>
    <t>EXECUÇÃO DE PASSEIO (CALÇADA) OU PISO DE CONCRETO COM CONCRETO MOLDADO IN LOCO, USINADO, ACABAMENTO CONVENCIONAL, ESPESSURA 8 CM, ARMADO. AF_08/2022</t>
  </si>
  <si>
    <t>PESSEIO</t>
  </si>
  <si>
    <t>11.4</t>
  </si>
  <si>
    <t xml:space="preserve"> CP031 </t>
  </si>
  <si>
    <t>EXECUÇÃO DE GRAMPO PARA SOLO GRAMPEADO COM COMPRIMENTO MAIOR QUE 10 M, DIÂMETRO DE 10 CM, PERFURAÇÃO COM EQUIPAMENTO MANUAL E ARMADURA COM DIÂMETRO DE 22 MM. AF_05/2016</t>
  </si>
  <si>
    <t xml:space="preserve"> CP023 </t>
  </si>
  <si>
    <t>EXECUÇÃO DE GRAMPO PARA SOLO GRAMPEADO COM COMPRIMENTO MENOR OU IGUAL A 4 M, DIÂMETRO DE 7 CM, PERFURAÇÃO COM EQUIPAMENTO MANUAL E ARMADURA COM DIÂMETRO DE 19 MM. AF_05/2016</t>
  </si>
  <si>
    <t xml:space="preserve"> 101173 </t>
  </si>
  <si>
    <t>ESTACA BROCA DE CONCRETO, DIÂMETRO DE 20CM, ESCAVAÇÃO MANUAL COM TRADO CONCHA, COM ARMADURA DE ARRANQUE. AF_05/2020</t>
  </si>
  <si>
    <t xml:space="preserve"> 92765 </t>
  </si>
  <si>
    <t>ARMAÇÃO DE PILAR OU VIGA DE ESTRUTURA CONVENCIONAL DE CONCRETO ARMADO UTILIZANDO AÇO CA-50 DE 20,0 MM - MONTAGEM. AF_06/2022</t>
  </si>
  <si>
    <t>KG</t>
  </si>
  <si>
    <t xml:space="preserve"> 103672 </t>
  </si>
  <si>
    <t>CONCRETAGEM DE PILARES, FCK = 25 MPA, COM USO DE BOMBA - LANÇAMENTO, ADENSAMENTO E ACABAMENTO. AF_02/2022</t>
  </si>
  <si>
    <t xml:space="preserve"> 94276 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</si>
  <si>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</si>
  <si>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11.5</t>
  </si>
  <si>
    <t>GRAMPO (COMPRIMENTO DE 4 M)</t>
  </si>
  <si>
    <t>GRAMPO (COMPRIMENTO DE 3 M)</t>
  </si>
  <si>
    <t>9.8</t>
  </si>
  <si>
    <t>10.5</t>
  </si>
  <si>
    <t>10.6</t>
  </si>
  <si>
    <t>ESTACA</t>
  </si>
  <si>
    <t>PILARES</t>
  </si>
  <si>
    <t>VIGAS</t>
  </si>
  <si>
    <t>BLOCOS</t>
  </si>
  <si>
    <t>ESTACA TRADO</t>
  </si>
  <si>
    <t xml:space="preserve"> 90701 </t>
  </si>
  <si>
    <t>TUBO DE PVC CORRUGADO DE DUPLA PAREDE PARA REDE COLETORA DE ESGOTO, DN 150 MM, JUNTA ELÁSTICA - FORNECIMENTO E ASSENTAMENTO. AF_01/2021</t>
  </si>
  <si>
    <t>11.6</t>
  </si>
  <si>
    <t xml:space="preserve"> 090040 </t>
  </si>
  <si>
    <t>ALVENARIA PEDRA DE MAO-ESPESSURA 0,30m</t>
  </si>
  <si>
    <t>ALVERARIA DE PEDRA</t>
  </si>
  <si>
    <t>%ACUMULADO</t>
  </si>
  <si>
    <r>
      <t>LOCAL:</t>
    </r>
    <r>
      <rPr>
        <sz val="12"/>
        <rFont val="Arial"/>
        <family val="2"/>
      </rPr>
      <t xml:space="preserve"> JACINTINHO</t>
    </r>
    <r>
      <rPr>
        <b/>
        <sz val="12"/>
        <rFont val="Arial"/>
        <family val="2"/>
      </rPr>
      <t xml:space="preserve"> </t>
    </r>
  </si>
  <si>
    <r>
      <t>UNIDADES (M2):</t>
    </r>
    <r>
      <rPr>
        <sz val="12"/>
        <rFont val="Arial"/>
        <family val="2"/>
      </rPr>
      <t xml:space="preserve"> 4326,16 M2</t>
    </r>
  </si>
  <si>
    <r>
      <t>BANCOS :</t>
    </r>
    <r>
      <rPr>
        <sz val="12"/>
        <rFont val="Arial"/>
        <family val="2"/>
      </rPr>
      <t>SINAPI - 01/2023 - Alagoas
SBC - 03/2023 - Alagoas
SICRO3 - 10/2022 - Alagoas
ORSE - 11/2022 - Sergipe
FDE - 10/2022 - São Paulo</t>
    </r>
  </si>
  <si>
    <r>
      <t xml:space="preserve">BANCOS: </t>
    </r>
    <r>
      <rPr>
        <sz val="12"/>
        <rFont val="Arial"/>
        <family val="2"/>
      </rPr>
      <t>SINAPI - 01/2023 - Alagoas
SBC - 03/2023 - Alagoas
SICRO3 - 10/2022 - Alagoas
ORSE - 11/2022 - Sergipe
FDE - 10/2022 - São Paulo</t>
    </r>
  </si>
  <si>
    <r>
      <t xml:space="preserve">UNIDADES: </t>
    </r>
    <r>
      <rPr>
        <sz val="12"/>
        <rFont val="Arial"/>
        <family val="2"/>
      </rPr>
      <t xml:space="preserve"> 4.326,16</t>
    </r>
  </si>
  <si>
    <r>
      <t xml:space="preserve">DATA: </t>
    </r>
    <r>
      <rPr>
        <sz val="12"/>
        <rFont val="Arial"/>
        <family val="2"/>
      </rPr>
      <t>15/03/2023</t>
    </r>
  </si>
  <si>
    <t>PERÍODO 6 MESES</t>
  </si>
  <si>
    <r>
      <t xml:space="preserve">DESCRIÇÃO: </t>
    </r>
    <r>
      <rPr>
        <sz val="12"/>
        <rFont val="Arial"/>
        <family val="2"/>
      </rPr>
      <t>OBRA DE ESTABILIDADE E DRENAGEM DA ENCOSTA BELA VISTA</t>
    </r>
  </si>
  <si>
    <r>
      <t xml:space="preserve">LOCAL: </t>
    </r>
    <r>
      <rPr>
        <sz val="12"/>
        <rFont val="Arial"/>
        <family val="2"/>
      </rPr>
      <t>JACINTINHO</t>
    </r>
  </si>
  <si>
    <r>
      <t xml:space="preserve">UNIDADES:  </t>
    </r>
    <r>
      <rPr>
        <sz val="12"/>
        <rFont val="Arial"/>
        <family val="2"/>
      </rPr>
      <t xml:space="preserve"> 4326,16 M2</t>
    </r>
  </si>
  <si>
    <r>
      <rPr>
        <b/>
        <sz val="12"/>
        <rFont val="Arial"/>
        <family val="2"/>
      </rPr>
      <t>LOCAL:</t>
    </r>
    <r>
      <rPr>
        <sz val="12"/>
        <rFont val="Arial"/>
        <family val="2"/>
      </rPr>
      <t xml:space="preserve"> JACINTINHO</t>
    </r>
  </si>
  <si>
    <t>Demolição de concreto com martelete e compressor</t>
  </si>
  <si>
    <t>Taxa de destinação de resíduo sólido em aterro; tipo inerte</t>
  </si>
  <si>
    <t>EXECUÇÃO DE GRAMPO PARA SOLO GRAMPEADO COM COMPRIMENTO MAIOR OU IGUAL QUE 6 M E MENOR OU IGUAL A 8 M, DIÂMETRO DE 10 CM, PERFURAÇÃO COM EQUIPAMENTO MANUAL E ARMADURA COM DIÂMETRO DE 22 MM.</t>
  </si>
  <si>
    <t>Calha de concreto seção 0,40 x 0,40 m</t>
  </si>
  <si>
    <t>Calha de concreto seção 0,60 x 0,60m</t>
  </si>
  <si>
    <t>Calha de concreto seção 0,60 x 0,20m, sem grelha de ferro</t>
  </si>
  <si>
    <t>LAJE PRÉ-MOLDADA UNIDIRECIONAL, BIAPOIADA, PARA FORRO, ENCHIMENTO EM CERÂMICA, VIGOTA CONVENCIONAL, ALTURA TOTAL DA LAJE (ENCHIMENTO+CAPA) = (8+3). AF_11/2020</t>
  </si>
  <si>
    <t>Arenoso adquirido em depósito, frete incluso (Arenoso Comercial) Arenoso adquirido em deposito, frete incluso (Arenoso Comercial) m3</t>
  </si>
  <si>
    <t xml:space="preserve"> 9182 </t>
  </si>
  <si>
    <t xml:space="preserve"> CP - 068 </t>
  </si>
  <si>
    <t>T</t>
  </si>
  <si>
    <t xml:space="preserve"> CP039 </t>
  </si>
  <si>
    <t xml:space="preserve"> CP038 </t>
  </si>
  <si>
    <t xml:space="preserve"> 8255 </t>
  </si>
  <si>
    <t xml:space="preserve"> 101964 </t>
  </si>
  <si>
    <t xml:space="preserve"> 203 </t>
  </si>
  <si>
    <t>PASSEIO</t>
  </si>
  <si>
    <t>5.6</t>
  </si>
  <si>
    <t>5.7</t>
  </si>
  <si>
    <t>TAXA DESTINAÇÃO</t>
  </si>
  <si>
    <t>8.6</t>
  </si>
  <si>
    <t>DENSIDADE: 1,6</t>
  </si>
  <si>
    <t>9.9</t>
  </si>
  <si>
    <t xml:space="preserve"> CP037 </t>
  </si>
  <si>
    <t>CALHA 0,60*0,60</t>
  </si>
  <si>
    <t>10.7</t>
  </si>
  <si>
    <t>10.8</t>
  </si>
  <si>
    <t>10.9</t>
  </si>
  <si>
    <t>LAJE</t>
  </si>
  <si>
    <t>11.7</t>
  </si>
  <si>
    <t>ATERRO</t>
  </si>
  <si>
    <r>
      <t xml:space="preserve">BANCOS: </t>
    </r>
    <r>
      <rPr>
        <sz val="12"/>
        <rFont val="Arial"/>
        <family val="2"/>
      </rPr>
      <t>SINAPI - 02/2023 - Alagoas
SBC - 02/2023 - Alagoas
SICRO3 - 10/2022 - Alagoas
ORSE - 12/2022 - Sergipe</t>
    </r>
    <r>
      <rPr>
        <b/>
        <sz val="12"/>
        <rFont val="Arial"/>
        <family val="2"/>
      </rPr>
      <t xml:space="preserve">
</t>
    </r>
  </si>
  <si>
    <t xml:space="preserve"> CP041 </t>
  </si>
  <si>
    <t xml:space="preserve"> CP042 </t>
  </si>
  <si>
    <r>
      <t xml:space="preserve">BDI: </t>
    </r>
    <r>
      <rPr>
        <sz val="12"/>
        <rFont val="Arial"/>
        <family val="2"/>
      </rPr>
      <t>29,07%</t>
    </r>
    <r>
      <rPr>
        <b/>
        <sz val="12"/>
        <rFont val="Arial"/>
        <family val="2"/>
      </rPr>
      <t xml:space="preserve">
BDI diferenciado: </t>
    </r>
    <r>
      <rPr>
        <sz val="12"/>
        <rFont val="Arial"/>
        <family val="2"/>
      </rPr>
      <t>15,28%</t>
    </r>
  </si>
  <si>
    <r>
      <t>DATA:31/05</t>
    </r>
    <r>
      <rPr>
        <sz val="12"/>
        <rFont val="Arial"/>
        <family val="2"/>
      </rPr>
      <t>/2023</t>
    </r>
  </si>
  <si>
    <r>
      <t xml:space="preserve">DATA: </t>
    </r>
    <r>
      <rPr>
        <sz val="12"/>
        <rFont val="Arial"/>
        <family val="2"/>
      </rPr>
      <t>31/05/2023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</si>
</sst>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9" x14ac:knownFonts="1">
    <font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  <font>
      <sz val="11"/>
      <color theme="1"/>
      <name val="Arial"/>
      <family val="2"/>
    </font>
    <font>
      <b/>
      <sz val="18"/>
      <name val="Arial"/>
      <family val="1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Arial"/>
      <family val="1"/>
    </font>
    <font>
      <sz val="11"/>
      <color rgb="FF000000"/>
      <name val="Arial"/>
      <family val="2"/>
    </font>
    <font>
      <sz val="10"/>
      <name val="Arial"/>
      <family val="2"/>
    </font>
    <font>
      <sz val="8"/>
      <name val="Arial"/>
      <family val="1"/>
    </font>
    <font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3">
    <xf numFmtId="0" fontId="0" fillId="0" borderId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145">
    <xf numFmtId="0" fontId="0" fillId="0" borderId="0" xfId="0"/>
    <xf numFmtId="0" fontId="9" fillId="2" borderId="4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right" vertical="top" wrapText="1"/>
    </xf>
    <xf numFmtId="0" fontId="5" fillId="4" borderId="5" xfId="0" applyFont="1" applyFill="1" applyBorder="1" applyAlignment="1">
      <alignment horizontal="center" vertical="top" wrapText="1"/>
    </xf>
    <xf numFmtId="43" fontId="13" fillId="4" borderId="5" xfId="0" applyNumberFormat="1" applyFont="1" applyFill="1" applyBorder="1" applyAlignment="1">
      <alignment horizontal="left" vertical="center"/>
    </xf>
    <xf numFmtId="43" fontId="13" fillId="3" borderId="5" xfId="0" applyNumberFormat="1" applyFont="1" applyFill="1" applyBorder="1" applyAlignment="1">
      <alignment horizontal="left"/>
    </xf>
    <xf numFmtId="43" fontId="13" fillId="3" borderId="5" xfId="0" applyNumberFormat="1" applyFont="1" applyFill="1" applyBorder="1" applyAlignment="1">
      <alignment horizontal="left" vertical="center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right" vertical="top" wrapText="1"/>
    </xf>
    <xf numFmtId="0" fontId="5" fillId="0" borderId="5" xfId="0" applyFont="1" applyBorder="1" applyAlignment="1">
      <alignment horizontal="center" vertical="top" wrapText="1"/>
    </xf>
    <xf numFmtId="43" fontId="13" fillId="0" borderId="5" xfId="0" applyNumberFormat="1" applyFont="1" applyBorder="1" applyAlignment="1">
      <alignment horizontal="left" vertical="center"/>
    </xf>
    <xf numFmtId="43" fontId="13" fillId="0" borderId="5" xfId="0" applyNumberFormat="1" applyFont="1" applyBorder="1" applyAlignment="1">
      <alignment horizontal="left" vertical="center" wrapText="1"/>
    </xf>
    <xf numFmtId="43" fontId="13" fillId="4" borderId="5" xfId="0" applyNumberFormat="1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43" fontId="15" fillId="0" borderId="5" xfId="0" applyNumberFormat="1" applyFont="1" applyBorder="1" applyAlignment="1">
      <alignment horizontal="left" vertical="center"/>
    </xf>
    <xf numFmtId="0" fontId="0" fillId="0" borderId="5" xfId="0" applyBorder="1"/>
    <xf numFmtId="43" fontId="8" fillId="0" borderId="5" xfId="0" applyNumberFormat="1" applyFont="1" applyBorder="1" applyAlignment="1">
      <alignment horizontal="left" vertical="center" wrapText="1"/>
    </xf>
    <xf numFmtId="43" fontId="15" fillId="4" borderId="5" xfId="0" applyNumberFormat="1" applyFont="1" applyFill="1" applyBorder="1" applyAlignment="1">
      <alignment horizontal="left" vertical="center"/>
    </xf>
    <xf numFmtId="43" fontId="15" fillId="3" borderId="5" xfId="0" applyNumberFormat="1" applyFont="1" applyFill="1" applyBorder="1" applyAlignment="1">
      <alignment horizontal="left" vertical="center"/>
    </xf>
    <xf numFmtId="43" fontId="15" fillId="0" borderId="5" xfId="0" applyNumberFormat="1" applyFont="1" applyBorder="1" applyAlignment="1">
      <alignment horizontal="left" vertical="center" wrapText="1"/>
    </xf>
    <xf numFmtId="4" fontId="5" fillId="4" borderId="5" xfId="0" applyNumberFormat="1" applyFont="1" applyFill="1" applyBorder="1" applyAlignment="1">
      <alignment horizontal="right" vertical="top" wrapText="1"/>
    </xf>
    <xf numFmtId="44" fontId="12" fillId="4" borderId="5" xfId="1" applyFont="1" applyFill="1" applyBorder="1" applyAlignment="1">
      <alignment horizontal="center" vertical="center"/>
    </xf>
    <xf numFmtId="9" fontId="12" fillId="4" borderId="5" xfId="2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right" vertical="top" wrapText="1"/>
    </xf>
    <xf numFmtId="4" fontId="3" fillId="3" borderId="5" xfId="0" applyNumberFormat="1" applyFont="1" applyFill="1" applyBorder="1" applyAlignment="1">
      <alignment horizontal="right" vertical="top" wrapText="1"/>
    </xf>
    <xf numFmtId="43" fontId="4" fillId="3" borderId="5" xfId="0" applyNumberFormat="1" applyFont="1" applyFill="1" applyBorder="1" applyAlignment="1">
      <alignment horizontal="right" vertical="top" wrapText="1"/>
    </xf>
    <xf numFmtId="10" fontId="4" fillId="3" borderId="5" xfId="2" applyNumberFormat="1" applyFont="1" applyFill="1" applyBorder="1" applyAlignment="1">
      <alignment horizontal="right" vertical="top" wrapText="1"/>
    </xf>
    <xf numFmtId="2" fontId="2" fillId="3" borderId="5" xfId="0" applyNumberFormat="1" applyFont="1" applyFill="1" applyBorder="1" applyAlignment="1">
      <alignment horizontal="right" vertical="top" wrapText="1"/>
    </xf>
    <xf numFmtId="2" fontId="6" fillId="4" borderId="5" xfId="0" applyNumberFormat="1" applyFont="1" applyFill="1" applyBorder="1" applyAlignment="1">
      <alignment horizontal="right" vertical="top" wrapText="1"/>
    </xf>
    <xf numFmtId="10" fontId="5" fillId="4" borderId="5" xfId="2" applyNumberFormat="1" applyFont="1" applyFill="1" applyBorder="1" applyAlignment="1">
      <alignment horizontal="right" vertical="top" wrapText="1"/>
    </xf>
    <xf numFmtId="44" fontId="0" fillId="0" borderId="0" xfId="0" applyNumberFormat="1"/>
    <xf numFmtId="43" fontId="13" fillId="0" borderId="5" xfId="0" applyNumberFormat="1" applyFont="1" applyFill="1" applyBorder="1" applyAlignment="1">
      <alignment horizontal="left" vertical="center"/>
    </xf>
    <xf numFmtId="43" fontId="15" fillId="0" borderId="5" xfId="0" applyNumberFormat="1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vertical="center" wrapText="1"/>
    </xf>
    <xf numFmtId="10" fontId="18" fillId="5" borderId="5" xfId="2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0" fontId="13" fillId="0" borderId="0" xfId="2" applyNumberFormat="1" applyFont="1" applyFill="1" applyBorder="1" applyAlignment="1">
      <alignment horizontal="center" vertical="center" wrapText="1"/>
    </xf>
    <xf numFmtId="10" fontId="18" fillId="0" borderId="0" xfId="2" applyNumberFormat="1" applyFont="1" applyFill="1" applyBorder="1" applyAlignment="1">
      <alignment horizontal="center" vertical="top" wrapText="1"/>
    </xf>
    <xf numFmtId="44" fontId="0" fillId="0" borderId="0" xfId="1" applyFont="1"/>
    <xf numFmtId="10" fontId="16" fillId="5" borderId="5" xfId="2" applyNumberFormat="1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right" vertical="top" wrapText="1"/>
    </xf>
    <xf numFmtId="0" fontId="5" fillId="4" borderId="16" xfId="0" applyFont="1" applyFill="1" applyBorder="1" applyAlignment="1">
      <alignment horizontal="center" vertical="top" wrapText="1"/>
    </xf>
    <xf numFmtId="0" fontId="9" fillId="2" borderId="0" xfId="0" applyFont="1" applyFill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right" vertical="top" wrapText="1"/>
    </xf>
    <xf numFmtId="0" fontId="5" fillId="5" borderId="5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4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9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/>
    </xf>
    <xf numFmtId="0" fontId="10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6" fillId="5" borderId="5" xfId="0" applyNumberFormat="1" applyFont="1" applyFill="1" applyBorder="1" applyAlignment="1">
      <alignment horizontal="center" vertical="top" wrapText="1"/>
    </xf>
    <xf numFmtId="4" fontId="5" fillId="5" borderId="5" xfId="0" applyNumberFormat="1" applyFont="1" applyFill="1" applyBorder="1" applyAlignment="1">
      <alignment horizontal="center" vertical="top" wrapText="1"/>
    </xf>
    <xf numFmtId="43" fontId="5" fillId="0" borderId="5" xfId="0" applyNumberFormat="1" applyFont="1" applyBorder="1" applyAlignment="1">
      <alignment horizontal="center" vertical="top" wrapText="1"/>
    </xf>
    <xf numFmtId="43" fontId="18" fillId="0" borderId="5" xfId="0" applyNumberFormat="1" applyFont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0" fontId="5" fillId="6" borderId="5" xfId="0" applyFont="1" applyFill="1" applyBorder="1" applyAlignment="1">
      <alignment horizontal="center" vertical="top" wrapText="1"/>
    </xf>
    <xf numFmtId="0" fontId="5" fillId="6" borderId="5" xfId="0" applyFont="1" applyFill="1" applyBorder="1" applyAlignment="1">
      <alignment horizontal="left" vertical="top" wrapText="1"/>
    </xf>
    <xf numFmtId="2" fontId="6" fillId="6" borderId="5" xfId="0" applyNumberFormat="1" applyFont="1" applyFill="1" applyBorder="1" applyAlignment="1">
      <alignment horizontal="center" vertical="top" wrapText="1"/>
    </xf>
    <xf numFmtId="4" fontId="5" fillId="6" borderId="5" xfId="0" applyNumberFormat="1" applyFont="1" applyFill="1" applyBorder="1" applyAlignment="1">
      <alignment horizontal="center" vertical="top" wrapText="1"/>
    </xf>
    <xf numFmtId="10" fontId="16" fillId="6" borderId="5" xfId="2" applyNumberFormat="1" applyFont="1" applyFill="1" applyBorder="1" applyAlignment="1">
      <alignment horizontal="center" vertical="center" wrapText="1"/>
    </xf>
    <xf numFmtId="10" fontId="18" fillId="6" borderId="5" xfId="2" applyNumberFormat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2" fontId="6" fillId="7" borderId="5" xfId="0" applyNumberFormat="1" applyFont="1" applyFill="1" applyBorder="1" applyAlignment="1">
      <alignment horizontal="center" vertical="top" wrapText="1"/>
    </xf>
    <xf numFmtId="4" fontId="5" fillId="7" borderId="5" xfId="0" applyNumberFormat="1" applyFont="1" applyFill="1" applyBorder="1" applyAlignment="1">
      <alignment horizontal="center" vertical="top" wrapText="1"/>
    </xf>
    <xf numFmtId="10" fontId="16" fillId="7" borderId="5" xfId="2" applyNumberFormat="1" applyFont="1" applyFill="1" applyBorder="1" applyAlignment="1">
      <alignment horizontal="center" vertical="center" wrapText="1"/>
    </xf>
    <xf numFmtId="10" fontId="18" fillId="7" borderId="5" xfId="2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12487</xdr:colOff>
      <xdr:row>0</xdr:row>
      <xdr:rowOff>102054</xdr:rowOff>
    </xdr:from>
    <xdr:to>
      <xdr:col>1</xdr:col>
      <xdr:colOff>684840</xdr:colOff>
      <xdr:row>4</xdr:row>
      <xdr:rowOff>238125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87" y="102054"/>
          <a:ext cx="1434353" cy="169817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415637</xdr:colOff>
      <xdr:row>0</xdr:row>
      <xdr:rowOff>173183</xdr:rowOff>
    </xdr:from>
    <xdr:to>
      <xdr:col>2</xdr:col>
      <xdr:colOff>415637</xdr:colOff>
      <xdr:row>4</xdr:row>
      <xdr:rowOff>259774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5637" y="173183"/>
          <a:ext cx="1524000" cy="152486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321626</xdr:rowOff>
    </xdr:from>
    <xdr:to>
      <xdr:col>0</xdr:col>
      <xdr:colOff>1541318</xdr:colOff>
      <xdr:row>4</xdr:row>
      <xdr:rowOff>87827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3A52175-28EF-4C38-8814-D3FECFFC40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91" y="321626"/>
          <a:ext cx="1454727" cy="1480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7"/>
  <sheetViews>
    <sheetView showOutlineSymbols="0" showWhiteSpace="0" view="pageBreakPreview" zoomScale="80" zoomScaleNormal="70" zoomScaleSheetLayoutView="80" workbookViewId="0">
      <pane xSplit="3" ySplit="7" topLeftCell="D51" activePane="bottomRight" state="frozen"/>
      <selection pane="topRight" activeCell="D1" sqref="D1"/>
      <selection pane="bottomLeft" activeCell="A8" sqref="A8"/>
      <selection pane="bottomRight" activeCell="D54" sqref="D54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9" width="13" bestFit="1" customWidth="1"/>
    <col min="10" max="10" width="21.5" bestFit="1" customWidth="1"/>
  </cols>
  <sheetData>
    <row r="1" spans="1:11" ht="38.25" customHeight="1" x14ac:dyDescent="0.2">
      <c r="A1" s="66" t="s">
        <v>113</v>
      </c>
      <c r="B1" s="67"/>
      <c r="C1" s="67"/>
      <c r="D1" s="67"/>
      <c r="E1" s="67"/>
      <c r="F1" s="67"/>
      <c r="G1" s="67"/>
      <c r="H1" s="67"/>
      <c r="I1" s="67"/>
      <c r="J1" s="67"/>
      <c r="K1" s="68"/>
    </row>
    <row r="2" spans="1:11" ht="24.95" customHeight="1" x14ac:dyDescent="0.2">
      <c r="A2" s="1"/>
      <c r="B2" s="2"/>
      <c r="C2" s="69" t="s">
        <v>235</v>
      </c>
      <c r="D2" s="69"/>
      <c r="E2" s="69"/>
      <c r="F2" s="69"/>
      <c r="G2" s="63" t="s">
        <v>329</v>
      </c>
      <c r="H2" s="64"/>
      <c r="I2" s="70" t="s">
        <v>325</v>
      </c>
      <c r="J2" s="71"/>
      <c r="K2" s="72"/>
    </row>
    <row r="3" spans="1:11" ht="35.25" customHeight="1" x14ac:dyDescent="0.2">
      <c r="A3" s="1"/>
      <c r="B3" s="2"/>
      <c r="C3" s="79" t="s">
        <v>236</v>
      </c>
      <c r="D3" s="79"/>
      <c r="E3" s="79"/>
      <c r="F3" s="79"/>
      <c r="G3" s="105" t="s">
        <v>328</v>
      </c>
      <c r="H3" s="81"/>
      <c r="I3" s="73"/>
      <c r="J3" s="74"/>
      <c r="K3" s="75"/>
    </row>
    <row r="4" spans="1:11" ht="24.95" customHeight="1" x14ac:dyDescent="0.2">
      <c r="A4" s="1"/>
      <c r="B4" s="2"/>
      <c r="C4" s="82" t="s">
        <v>293</v>
      </c>
      <c r="D4" s="82"/>
      <c r="E4" s="82"/>
      <c r="F4" s="82"/>
      <c r="G4" s="80" t="s">
        <v>115</v>
      </c>
      <c r="H4" s="81"/>
      <c r="I4" s="73"/>
      <c r="J4" s="74"/>
      <c r="K4" s="75"/>
    </row>
    <row r="5" spans="1:11" ht="24.75" customHeight="1" x14ac:dyDescent="0.2">
      <c r="A5" s="3"/>
      <c r="B5" s="4"/>
      <c r="C5" s="69" t="s">
        <v>287</v>
      </c>
      <c r="D5" s="69"/>
      <c r="E5" s="69"/>
      <c r="F5" s="69"/>
      <c r="G5" s="83" t="s">
        <v>116</v>
      </c>
      <c r="H5" s="84"/>
      <c r="I5" s="76"/>
      <c r="J5" s="77"/>
      <c r="K5" s="78"/>
    </row>
    <row r="6" spans="1:11" ht="30" customHeight="1" x14ac:dyDescent="0.2">
      <c r="A6" s="62" t="s">
        <v>117</v>
      </c>
      <c r="B6" s="62" t="s">
        <v>118</v>
      </c>
      <c r="C6" s="62" t="s">
        <v>119</v>
      </c>
      <c r="D6" s="62" t="s">
        <v>120</v>
      </c>
      <c r="E6" s="62" t="s">
        <v>121</v>
      </c>
      <c r="F6" s="62" t="s">
        <v>122</v>
      </c>
      <c r="G6" s="61" t="s">
        <v>123</v>
      </c>
      <c r="H6" s="61"/>
      <c r="I6" s="61"/>
      <c r="J6" s="62" t="s">
        <v>124</v>
      </c>
      <c r="K6" s="62" t="s">
        <v>125</v>
      </c>
    </row>
    <row r="7" spans="1:11" ht="24" customHeight="1" x14ac:dyDescent="0.2">
      <c r="A7" s="62"/>
      <c r="B7" s="85"/>
      <c r="C7" s="85"/>
      <c r="D7" s="85"/>
      <c r="E7" s="85"/>
      <c r="F7" s="85"/>
      <c r="G7" s="44" t="s">
        <v>126</v>
      </c>
      <c r="H7" s="5" t="s">
        <v>127</v>
      </c>
      <c r="I7" s="5"/>
      <c r="J7" s="61"/>
      <c r="K7" s="62"/>
    </row>
    <row r="8" spans="1:11" ht="24" customHeight="1" x14ac:dyDescent="0.2">
      <c r="A8" s="7" t="s">
        <v>0</v>
      </c>
      <c r="B8" s="7"/>
      <c r="C8" s="7"/>
      <c r="D8" s="7" t="s">
        <v>1</v>
      </c>
      <c r="E8" s="7"/>
      <c r="F8" s="33"/>
      <c r="G8" s="7"/>
      <c r="H8" s="7"/>
      <c r="I8" s="34"/>
      <c r="J8" s="35">
        <f>SUM(J9)</f>
        <v>24686.13</v>
      </c>
      <c r="K8" s="36">
        <f>SUM(K9)</f>
        <v>2.3896714232648714E-3</v>
      </c>
    </row>
    <row r="9" spans="1:11" ht="26.1" customHeight="1" x14ac:dyDescent="0.2">
      <c r="A9" s="9" t="s">
        <v>138</v>
      </c>
      <c r="B9" s="10" t="s">
        <v>2</v>
      </c>
      <c r="C9" s="9" t="s">
        <v>3</v>
      </c>
      <c r="D9" s="9" t="s">
        <v>4</v>
      </c>
      <c r="E9" s="11" t="s">
        <v>10</v>
      </c>
      <c r="F9" s="38">
        <f>VLOOKUP(A9,'MEMORIA DE CALCULO'!A8:O141,14,FALSE)</f>
        <v>1</v>
      </c>
      <c r="G9" s="58">
        <v>19126.16</v>
      </c>
      <c r="H9" s="30">
        <f>G9*0.2907</f>
        <v>5559.9747120000002</v>
      </c>
      <c r="I9" s="30">
        <f>TRUNC(G9+H9,2)</f>
        <v>24686.13</v>
      </c>
      <c r="J9" s="30">
        <f>TRUNC(I9*F9,2)</f>
        <v>24686.13</v>
      </c>
      <c r="K9" s="39">
        <f>J9/$J$81</f>
        <v>2.3896714232648714E-3</v>
      </c>
    </row>
    <row r="10" spans="1:11" ht="24" customHeight="1" x14ac:dyDescent="0.2">
      <c r="A10" s="7" t="s">
        <v>6</v>
      </c>
      <c r="B10" s="7"/>
      <c r="C10" s="7"/>
      <c r="D10" s="7" t="s">
        <v>7</v>
      </c>
      <c r="E10" s="7"/>
      <c r="F10" s="37"/>
      <c r="G10" s="7"/>
      <c r="H10" s="7"/>
      <c r="I10" s="34"/>
      <c r="J10" s="35">
        <f>SUM(J11)</f>
        <v>1168508.1599999999</v>
      </c>
      <c r="K10" s="36">
        <f>SUM(K11)</f>
        <v>0.11311414781514217</v>
      </c>
    </row>
    <row r="11" spans="1:11" ht="24" customHeight="1" x14ac:dyDescent="0.2">
      <c r="A11" s="9" t="s">
        <v>146</v>
      </c>
      <c r="B11" s="10" t="s">
        <v>8</v>
      </c>
      <c r="C11" s="9" t="s">
        <v>3</v>
      </c>
      <c r="D11" s="9" t="s">
        <v>9</v>
      </c>
      <c r="E11" s="11" t="s">
        <v>10</v>
      </c>
      <c r="F11" s="38">
        <f>VLOOKUP(A11,'MEMORIA DE CALCULO'!A10:O152,14,FALSE)</f>
        <v>12</v>
      </c>
      <c r="G11" s="58">
        <v>75444.09</v>
      </c>
      <c r="H11" s="30">
        <f>G11*0.2907</f>
        <v>21931.596963</v>
      </c>
      <c r="I11" s="30">
        <f>TRUNC(G11+H11,2)</f>
        <v>97375.679999999993</v>
      </c>
      <c r="J11" s="30">
        <f>TRUNC(I11*F11,2)</f>
        <v>1168508.1599999999</v>
      </c>
      <c r="K11" s="39">
        <f>J11/$J$81</f>
        <v>0.11311414781514217</v>
      </c>
    </row>
    <row r="12" spans="1:11" ht="24" customHeight="1" x14ac:dyDescent="0.2">
      <c r="A12" s="7" t="s">
        <v>11</v>
      </c>
      <c r="B12" s="7"/>
      <c r="C12" s="7"/>
      <c r="D12" s="7" t="s">
        <v>12</v>
      </c>
      <c r="E12" s="7"/>
      <c r="F12" s="37"/>
      <c r="G12" s="7"/>
      <c r="H12" s="7"/>
      <c r="I12" s="34"/>
      <c r="J12" s="35">
        <f>SUM(J13:J17)</f>
        <v>220327.92</v>
      </c>
      <c r="K12" s="36">
        <f>SUM(K13:K17)</f>
        <v>2.1328224965654344E-2</v>
      </c>
    </row>
    <row r="13" spans="1:11" ht="39" customHeight="1" x14ac:dyDescent="0.2">
      <c r="A13" s="9" t="s">
        <v>188</v>
      </c>
      <c r="B13" s="10" t="s">
        <v>13</v>
      </c>
      <c r="C13" s="9" t="s">
        <v>14</v>
      </c>
      <c r="D13" s="9" t="s">
        <v>15</v>
      </c>
      <c r="E13" s="11" t="s">
        <v>16</v>
      </c>
      <c r="F13" s="38">
        <f>VLOOKUP(A13,'MEMORIA DE CALCULO'!A12:O154,14,FALSE)</f>
        <v>12</v>
      </c>
      <c r="G13" s="30">
        <v>601.14</v>
      </c>
      <c r="H13" s="30">
        <f>G13*0.2907</f>
        <v>174.75139799999999</v>
      </c>
      <c r="I13" s="30">
        <f>TRUNC(G13+H13,2)</f>
        <v>775.89</v>
      </c>
      <c r="J13" s="30">
        <f>TRUNC(I13*F13,2)</f>
        <v>9310.68</v>
      </c>
      <c r="K13" s="39">
        <f>J13/$J$81</f>
        <v>9.0129420557875093E-4</v>
      </c>
    </row>
    <row r="14" spans="1:11" ht="39" customHeight="1" x14ac:dyDescent="0.2">
      <c r="A14" s="9" t="s">
        <v>189</v>
      </c>
      <c r="B14" s="10" t="s">
        <v>17</v>
      </c>
      <c r="C14" s="9" t="s">
        <v>14</v>
      </c>
      <c r="D14" s="9" t="s">
        <v>18</v>
      </c>
      <c r="E14" s="11" t="s">
        <v>16</v>
      </c>
      <c r="F14" s="38">
        <f>VLOOKUP(A14,'MEMORIA DE CALCULO'!A13:O155,14,FALSE)</f>
        <v>9</v>
      </c>
      <c r="G14" s="30">
        <v>1069.29</v>
      </c>
      <c r="H14" s="30">
        <f>G14*0.2907</f>
        <v>310.842603</v>
      </c>
      <c r="I14" s="30">
        <f>TRUNC(G14+H14,2)</f>
        <v>1380.13</v>
      </c>
      <c r="J14" s="30">
        <f>TRUNC(I14*F14,2)</f>
        <v>12421.17</v>
      </c>
      <c r="K14" s="39">
        <f>J14/$J$81</f>
        <v>1.2023964466084769E-3</v>
      </c>
    </row>
    <row r="15" spans="1:11" ht="39" customHeight="1" x14ac:dyDescent="0.2">
      <c r="A15" s="9" t="s">
        <v>190</v>
      </c>
      <c r="B15" s="10" t="s">
        <v>19</v>
      </c>
      <c r="C15" s="9" t="s">
        <v>14</v>
      </c>
      <c r="D15" s="9" t="s">
        <v>20</v>
      </c>
      <c r="E15" s="11" t="s">
        <v>16</v>
      </c>
      <c r="F15" s="38">
        <f>VLOOKUP(A15,'MEMORIA DE CALCULO'!A14:O156,14,FALSE)</f>
        <v>12</v>
      </c>
      <c r="G15" s="30">
        <v>976.5</v>
      </c>
      <c r="H15" s="30">
        <f>G15*0.2907</f>
        <v>283.86855000000003</v>
      </c>
      <c r="I15" s="30">
        <f>TRUNC(G15+H15,2)</f>
        <v>1260.3599999999999</v>
      </c>
      <c r="J15" s="30">
        <f>TRUNC(I15*F15,2)</f>
        <v>15124.32</v>
      </c>
      <c r="K15" s="39">
        <f>J15/$J$81</f>
        <v>1.4640672839490579E-3</v>
      </c>
    </row>
    <row r="16" spans="1:11" ht="39" customHeight="1" x14ac:dyDescent="0.2">
      <c r="A16" s="9" t="s">
        <v>191</v>
      </c>
      <c r="B16" s="10" t="s">
        <v>21</v>
      </c>
      <c r="C16" s="9" t="s">
        <v>14</v>
      </c>
      <c r="D16" s="9" t="s">
        <v>22</v>
      </c>
      <c r="E16" s="11" t="s">
        <v>16</v>
      </c>
      <c r="F16" s="38">
        <f>VLOOKUP(A16,'MEMORIA DE CALCULO'!A15:O157,14,FALSE)</f>
        <v>9</v>
      </c>
      <c r="G16" s="30">
        <v>895.79</v>
      </c>
      <c r="H16" s="30">
        <f>G16*0.2907</f>
        <v>260.40615300000002</v>
      </c>
      <c r="I16" s="30">
        <f>TRUNC(G16+H16,2)</f>
        <v>1156.19</v>
      </c>
      <c r="J16" s="30">
        <f>TRUNC(I16*F16,2)</f>
        <v>10405.709999999999</v>
      </c>
      <c r="K16" s="39">
        <f>J16/$J$81</f>
        <v>1.007295506658253E-3</v>
      </c>
    </row>
    <row r="17" spans="1:11" ht="24" customHeight="1" x14ac:dyDescent="0.2">
      <c r="A17" s="9" t="s">
        <v>192</v>
      </c>
      <c r="B17" s="10" t="s">
        <v>23</v>
      </c>
      <c r="C17" s="9" t="s">
        <v>3</v>
      </c>
      <c r="D17" s="9" t="s">
        <v>24</v>
      </c>
      <c r="E17" s="11" t="s">
        <v>5</v>
      </c>
      <c r="F17" s="38">
        <f>VLOOKUP(A17,'MEMORIA DE CALCULO'!A16:O158,14,FALSE)</f>
        <v>12</v>
      </c>
      <c r="G17" s="58">
        <v>11173.92</v>
      </c>
      <c r="H17" s="30">
        <f>G17*0.2907</f>
        <v>3248.2585440000003</v>
      </c>
      <c r="I17" s="30">
        <f>TRUNC(G17+H17,2)</f>
        <v>14422.17</v>
      </c>
      <c r="J17" s="30">
        <f>TRUNC(I17*F17,2)</f>
        <v>173066.04</v>
      </c>
      <c r="K17" s="39">
        <f>J17/$J$81</f>
        <v>1.6753171522859805E-2</v>
      </c>
    </row>
    <row r="18" spans="1:11" ht="24" customHeight="1" x14ac:dyDescent="0.2">
      <c r="A18" s="7" t="s">
        <v>25</v>
      </c>
      <c r="B18" s="7"/>
      <c r="C18" s="7"/>
      <c r="D18" s="7" t="s">
        <v>26</v>
      </c>
      <c r="E18" s="7"/>
      <c r="F18" s="37"/>
      <c r="G18" s="7"/>
      <c r="H18" s="7"/>
      <c r="I18" s="34"/>
      <c r="J18" s="35">
        <f>SUM(J19:J20)</f>
        <v>14757.5</v>
      </c>
      <c r="K18" s="36">
        <f>SUM(K19:K20)</f>
        <v>1.4285583049603698E-3</v>
      </c>
    </row>
    <row r="19" spans="1:11" ht="26.1" customHeight="1" x14ac:dyDescent="0.2">
      <c r="A19" s="9" t="s">
        <v>193</v>
      </c>
      <c r="B19" s="10" t="s">
        <v>27</v>
      </c>
      <c r="C19" s="9" t="s">
        <v>3</v>
      </c>
      <c r="D19" s="9" t="s">
        <v>28</v>
      </c>
      <c r="E19" s="11" t="s">
        <v>29</v>
      </c>
      <c r="F19" s="38">
        <f>VLOOKUP(A19,'MEMORIA DE CALCULO'!A18:O160,14,FALSE)</f>
        <v>200</v>
      </c>
      <c r="G19" s="30">
        <v>27.39</v>
      </c>
      <c r="H19" s="30">
        <f>G19*0.2907</f>
        <v>7.9622730000000006</v>
      </c>
      <c r="I19" s="30">
        <f>TRUNC(G19+H19,2)</f>
        <v>35.35</v>
      </c>
      <c r="J19" s="30">
        <f>TRUNC(I19*F19,2)</f>
        <v>7070</v>
      </c>
      <c r="K19" s="39">
        <f>J19/$J$81</f>
        <v>6.8439147660984687E-4</v>
      </c>
    </row>
    <row r="20" spans="1:11" ht="26.1" customHeight="1" x14ac:dyDescent="0.2">
      <c r="A20" s="9" t="s">
        <v>194</v>
      </c>
      <c r="B20" s="10" t="s">
        <v>30</v>
      </c>
      <c r="C20" s="9" t="s">
        <v>3</v>
      </c>
      <c r="D20" s="9" t="s">
        <v>31</v>
      </c>
      <c r="E20" s="11" t="s">
        <v>32</v>
      </c>
      <c r="F20" s="38">
        <f>VLOOKUP(A20,'MEMORIA DE CALCULO'!A19:O161,14,FALSE)</f>
        <v>250</v>
      </c>
      <c r="G20" s="58">
        <v>23.83</v>
      </c>
      <c r="H20" s="30">
        <f>G20*0.2907</f>
        <v>6.9273809999999996</v>
      </c>
      <c r="I20" s="30">
        <f>TRUNC(G20+H20,2)</f>
        <v>30.75</v>
      </c>
      <c r="J20" s="30">
        <f>TRUNC(I20*F20,2)</f>
        <v>7687.5</v>
      </c>
      <c r="K20" s="39">
        <f>J20/$J$81</f>
        <v>7.4416682835052304E-4</v>
      </c>
    </row>
    <row r="21" spans="1:11" ht="24" customHeight="1" x14ac:dyDescent="0.2">
      <c r="A21" s="7" t="s">
        <v>33</v>
      </c>
      <c r="B21" s="7"/>
      <c r="C21" s="7"/>
      <c r="D21" s="7" t="s">
        <v>34</v>
      </c>
      <c r="E21" s="7"/>
      <c r="F21" s="37"/>
      <c r="G21" s="7"/>
      <c r="H21" s="7"/>
      <c r="I21" s="34"/>
      <c r="J21" s="35">
        <f>SUM(J22:J28)</f>
        <v>21710.37</v>
      </c>
      <c r="K21" s="36">
        <f>SUM(K22:K28)</f>
        <v>2.1016113411663536E-3</v>
      </c>
    </row>
    <row r="22" spans="1:11" ht="39" customHeight="1" x14ac:dyDescent="0.2">
      <c r="A22" s="9" t="s">
        <v>195</v>
      </c>
      <c r="B22" s="10" t="s">
        <v>35</v>
      </c>
      <c r="C22" s="9" t="s">
        <v>14</v>
      </c>
      <c r="D22" s="9" t="s">
        <v>36</v>
      </c>
      <c r="E22" s="11" t="s">
        <v>37</v>
      </c>
      <c r="F22" s="38">
        <f>VLOOKUP(A22,'MEMORIA DE CALCULO'!A21:O163,14,FALSE)</f>
        <v>7.6</v>
      </c>
      <c r="G22" s="30">
        <v>225.63</v>
      </c>
      <c r="H22" s="30">
        <f t="shared" ref="H22:H28" si="0">G22*0.2907</f>
        <v>65.590641000000005</v>
      </c>
      <c r="I22" s="30">
        <f t="shared" ref="I22:I28" si="1">TRUNC(G22+H22,2)</f>
        <v>291.22000000000003</v>
      </c>
      <c r="J22" s="30">
        <f t="shared" ref="J22:J28" si="2">TRUNC(I22*F22,2)</f>
        <v>2213.27</v>
      </c>
      <c r="K22" s="39">
        <f t="shared" ref="K22:K28" si="3">J22/$J$81</f>
        <v>2.1424938096694141E-4</v>
      </c>
    </row>
    <row r="23" spans="1:11" ht="26.1" customHeight="1" x14ac:dyDescent="0.2">
      <c r="A23" s="9" t="s">
        <v>196</v>
      </c>
      <c r="B23" s="10" t="s">
        <v>38</v>
      </c>
      <c r="C23" s="9" t="s">
        <v>14</v>
      </c>
      <c r="D23" s="9" t="s">
        <v>39</v>
      </c>
      <c r="E23" s="11" t="s">
        <v>37</v>
      </c>
      <c r="F23" s="38">
        <f>VLOOKUP(A23,'MEMORIA DE CALCULO'!A22:O164,14,FALSE)</f>
        <v>9.2000000000000011</v>
      </c>
      <c r="G23" s="30">
        <v>42.7</v>
      </c>
      <c r="H23" s="30">
        <f t="shared" si="0"/>
        <v>12.412890000000001</v>
      </c>
      <c r="I23" s="30">
        <f t="shared" si="1"/>
        <v>55.11</v>
      </c>
      <c r="J23" s="30">
        <f t="shared" si="2"/>
        <v>507.01</v>
      </c>
      <c r="K23" s="39">
        <f t="shared" si="3"/>
        <v>4.9079677872129911E-5</v>
      </c>
    </row>
    <row r="24" spans="1:11" ht="26.1" customHeight="1" x14ac:dyDescent="0.2">
      <c r="A24" s="9" t="s">
        <v>197</v>
      </c>
      <c r="B24" s="10">
        <v>9182</v>
      </c>
      <c r="C24" s="9" t="s">
        <v>64</v>
      </c>
      <c r="D24" s="9" t="s">
        <v>294</v>
      </c>
      <c r="E24" s="11" t="s">
        <v>37</v>
      </c>
      <c r="F24" s="38">
        <f>VLOOKUP(A24,'MEMORIA DE CALCULO'!A23:O165,14,FALSE)</f>
        <v>48</v>
      </c>
      <c r="G24" s="30">
        <v>77.37</v>
      </c>
      <c r="H24" s="30">
        <f t="shared" si="0"/>
        <v>22.491459000000003</v>
      </c>
      <c r="I24" s="30">
        <f t="shared" si="1"/>
        <v>99.86</v>
      </c>
      <c r="J24" s="30">
        <f t="shared" si="2"/>
        <v>4793.28</v>
      </c>
      <c r="K24" s="39">
        <f t="shared" si="3"/>
        <v>4.639999967474465E-4</v>
      </c>
    </row>
    <row r="25" spans="1:11" ht="26.1" customHeight="1" x14ac:dyDescent="0.2">
      <c r="A25" s="9" t="s">
        <v>198</v>
      </c>
      <c r="B25" s="10">
        <v>17361</v>
      </c>
      <c r="C25" s="9" t="s">
        <v>41</v>
      </c>
      <c r="D25" s="9" t="s">
        <v>42</v>
      </c>
      <c r="E25" s="11" t="s">
        <v>37</v>
      </c>
      <c r="F25" s="38">
        <f>VLOOKUP(A25,'MEMORIA DE CALCULO'!A24:O166,14,FALSE)</f>
        <v>15.5</v>
      </c>
      <c r="G25" s="30">
        <v>175.65</v>
      </c>
      <c r="H25" s="30">
        <f t="shared" si="0"/>
        <v>51.061455000000002</v>
      </c>
      <c r="I25" s="30">
        <f t="shared" si="1"/>
        <v>226.71</v>
      </c>
      <c r="J25" s="30">
        <f t="shared" si="2"/>
        <v>3514</v>
      </c>
      <c r="K25" s="39">
        <f t="shared" si="3"/>
        <v>3.4016289233479517E-4</v>
      </c>
    </row>
    <row r="26" spans="1:11" ht="26.1" customHeight="1" x14ac:dyDescent="0.2">
      <c r="A26" s="9" t="s">
        <v>199</v>
      </c>
      <c r="B26" s="10" t="s">
        <v>43</v>
      </c>
      <c r="C26" s="9" t="s">
        <v>3</v>
      </c>
      <c r="D26" s="9" t="s">
        <v>44</v>
      </c>
      <c r="E26" s="11" t="s">
        <v>45</v>
      </c>
      <c r="F26" s="38">
        <f>VLOOKUP(A26,'MEMORIA DE CALCULO'!A25:O167,14,FALSE)</f>
        <v>21.840000000000003</v>
      </c>
      <c r="G26" s="30">
        <v>11.45</v>
      </c>
      <c r="H26" s="30">
        <f t="shared" si="0"/>
        <v>3.3285149999999999</v>
      </c>
      <c r="I26" s="30">
        <f t="shared" si="1"/>
        <v>14.77</v>
      </c>
      <c r="J26" s="30">
        <f t="shared" si="2"/>
        <v>322.57</v>
      </c>
      <c r="K26" s="39">
        <f t="shared" si="3"/>
        <v>3.1225482123060577E-5</v>
      </c>
    </row>
    <row r="27" spans="1:11" ht="39" customHeight="1" x14ac:dyDescent="0.2">
      <c r="A27" s="9" t="s">
        <v>311</v>
      </c>
      <c r="B27" s="10" t="s">
        <v>46</v>
      </c>
      <c r="C27" s="9" t="s">
        <v>14</v>
      </c>
      <c r="D27" s="9" t="s">
        <v>47</v>
      </c>
      <c r="E27" s="11" t="s">
        <v>48</v>
      </c>
      <c r="F27" s="38">
        <f>VLOOKUP(A27,'MEMORIA DE CALCULO'!A26:O168,14,FALSE)</f>
        <v>2527.2000000000003</v>
      </c>
      <c r="G27" s="30">
        <v>1.66</v>
      </c>
      <c r="H27" s="30">
        <f t="shared" si="0"/>
        <v>0.48256199999999999</v>
      </c>
      <c r="I27" s="30">
        <f t="shared" si="1"/>
        <v>2.14</v>
      </c>
      <c r="J27" s="30">
        <f t="shared" si="2"/>
        <v>5408.2</v>
      </c>
      <c r="K27" s="39">
        <f t="shared" si="3"/>
        <v>5.2352559884036407E-4</v>
      </c>
    </row>
    <row r="28" spans="1:11" ht="39" customHeight="1" x14ac:dyDescent="0.2">
      <c r="A28" s="9" t="s">
        <v>312</v>
      </c>
      <c r="B28" s="10" t="s">
        <v>303</v>
      </c>
      <c r="C28" s="9" t="s">
        <v>3</v>
      </c>
      <c r="D28" s="9" t="s">
        <v>295</v>
      </c>
      <c r="E28" s="11" t="s">
        <v>304</v>
      </c>
      <c r="F28" s="38">
        <f>VLOOKUP(A28,'MEMORIA DE CALCULO'!A27:O169,14,FALSE)</f>
        <v>126.36000000000001</v>
      </c>
      <c r="G28" s="58">
        <v>34</v>
      </c>
      <c r="H28" s="30">
        <f>G28*0.1528</f>
        <v>5.1951999999999998</v>
      </c>
      <c r="I28" s="30">
        <f t="shared" si="1"/>
        <v>39.19</v>
      </c>
      <c r="J28" s="30">
        <f t="shared" si="2"/>
        <v>4952.04</v>
      </c>
      <c r="K28" s="39">
        <f t="shared" si="3"/>
        <v>4.7936831228161613E-4</v>
      </c>
    </row>
    <row r="29" spans="1:11" ht="24" customHeight="1" x14ac:dyDescent="0.2">
      <c r="A29" s="7" t="s">
        <v>49</v>
      </c>
      <c r="B29" s="7"/>
      <c r="C29" s="7"/>
      <c r="D29" s="7" t="s">
        <v>50</v>
      </c>
      <c r="E29" s="7"/>
      <c r="F29" s="37"/>
      <c r="G29" s="7"/>
      <c r="H29" s="7"/>
      <c r="I29" s="34"/>
      <c r="J29" s="35">
        <f>SUM(J30:J37)</f>
        <v>205033.02</v>
      </c>
      <c r="K29" s="36">
        <f>SUM(K30:K37)</f>
        <v>1.9847645164296501E-2</v>
      </c>
    </row>
    <row r="30" spans="1:11" ht="24" customHeight="1" x14ac:dyDescent="0.2">
      <c r="A30" s="9" t="s">
        <v>200</v>
      </c>
      <c r="B30" s="10" t="s">
        <v>51</v>
      </c>
      <c r="C30" s="9" t="s">
        <v>3</v>
      </c>
      <c r="D30" s="9" t="s">
        <v>52</v>
      </c>
      <c r="E30" s="11" t="s">
        <v>32</v>
      </c>
      <c r="F30" s="38">
        <f>VLOOKUP(A30,'MEMORIA DE CALCULO'!A27:O169,14,FALSE)</f>
        <v>16.5</v>
      </c>
      <c r="G30" s="30">
        <v>392.62</v>
      </c>
      <c r="H30" s="30">
        <f t="shared" ref="H30:H37" si="4">G30*0.2907</f>
        <v>114.13463400000001</v>
      </c>
      <c r="I30" s="30">
        <f t="shared" ref="I30:I37" si="5">TRUNC(G30+H30,2)</f>
        <v>506.75</v>
      </c>
      <c r="J30" s="30">
        <f t="shared" ref="J30:J37" si="6">TRUNC(I30*F30,2)</f>
        <v>8361.3700000000008</v>
      </c>
      <c r="K30" s="39">
        <f t="shared" ref="K30:K37" si="7">J30/$J$81</f>
        <v>8.0939891948815783E-4</v>
      </c>
    </row>
    <row r="31" spans="1:11" ht="51.95" customHeight="1" x14ac:dyDescent="0.2">
      <c r="A31" s="9" t="s">
        <v>201</v>
      </c>
      <c r="B31" s="10" t="s">
        <v>53</v>
      </c>
      <c r="C31" s="9" t="s">
        <v>3</v>
      </c>
      <c r="D31" s="9" t="s">
        <v>54</v>
      </c>
      <c r="E31" s="11" t="s">
        <v>55</v>
      </c>
      <c r="F31" s="38">
        <f>VLOOKUP(A31,'MEMORIA DE CALCULO'!A28:O170,14,FALSE)</f>
        <v>1</v>
      </c>
      <c r="G31" s="30">
        <v>469.67</v>
      </c>
      <c r="H31" s="30">
        <f t="shared" si="4"/>
        <v>136.53306900000001</v>
      </c>
      <c r="I31" s="30">
        <f t="shared" si="5"/>
        <v>606.20000000000005</v>
      </c>
      <c r="J31" s="30">
        <f t="shared" si="6"/>
        <v>606.20000000000005</v>
      </c>
      <c r="K31" s="39">
        <f t="shared" si="7"/>
        <v>5.8681487004369052E-5</v>
      </c>
    </row>
    <row r="32" spans="1:11" ht="39" customHeight="1" x14ac:dyDescent="0.2">
      <c r="A32" s="9" t="s">
        <v>202</v>
      </c>
      <c r="B32" s="10" t="s">
        <v>56</v>
      </c>
      <c r="C32" s="9" t="s">
        <v>3</v>
      </c>
      <c r="D32" s="9" t="s">
        <v>57</v>
      </c>
      <c r="E32" s="11" t="s">
        <v>55</v>
      </c>
      <c r="F32" s="38">
        <f>VLOOKUP(A32,'MEMORIA DE CALCULO'!A29:O171,14,FALSE)</f>
        <v>1</v>
      </c>
      <c r="G32" s="30">
        <v>2896.26</v>
      </c>
      <c r="H32" s="30">
        <f t="shared" si="4"/>
        <v>841.94278200000008</v>
      </c>
      <c r="I32" s="30">
        <f t="shared" si="5"/>
        <v>3738.2</v>
      </c>
      <c r="J32" s="30">
        <f t="shared" si="6"/>
        <v>3738.2</v>
      </c>
      <c r="K32" s="39">
        <f t="shared" si="7"/>
        <v>3.6186594312064067E-4</v>
      </c>
    </row>
    <row r="33" spans="1:11" ht="65.099999999999994" customHeight="1" x14ac:dyDescent="0.2">
      <c r="A33" s="9" t="s">
        <v>203</v>
      </c>
      <c r="B33" s="10" t="s">
        <v>58</v>
      </c>
      <c r="C33" s="9" t="s">
        <v>3</v>
      </c>
      <c r="D33" s="9" t="s">
        <v>59</v>
      </c>
      <c r="E33" s="11" t="s">
        <v>55</v>
      </c>
      <c r="F33" s="38">
        <f>VLOOKUP(A33,'MEMORIA DE CALCULO'!A30:O172,14,FALSE)</f>
        <v>1</v>
      </c>
      <c r="G33" s="30">
        <v>1988.78</v>
      </c>
      <c r="H33" s="30">
        <f t="shared" si="4"/>
        <v>578.13834600000007</v>
      </c>
      <c r="I33" s="30">
        <f t="shared" si="5"/>
        <v>2566.91</v>
      </c>
      <c r="J33" s="30">
        <f t="shared" si="6"/>
        <v>2566.91</v>
      </c>
      <c r="K33" s="39">
        <f t="shared" si="7"/>
        <v>2.4848250710390125E-4</v>
      </c>
    </row>
    <row r="34" spans="1:11" ht="24" customHeight="1" x14ac:dyDescent="0.2">
      <c r="A34" s="9" t="s">
        <v>204</v>
      </c>
      <c r="B34" s="10">
        <v>32</v>
      </c>
      <c r="C34" s="9" t="s">
        <v>41</v>
      </c>
      <c r="D34" s="9" t="s">
        <v>61</v>
      </c>
      <c r="E34" s="11" t="s">
        <v>62</v>
      </c>
      <c r="F34" s="38">
        <f>VLOOKUP(A34,'MEMORIA DE CALCULO'!A33:O173,14,FALSE)</f>
        <v>5</v>
      </c>
      <c r="G34" s="30">
        <v>11181.28</v>
      </c>
      <c r="H34" s="30">
        <f t="shared" si="4"/>
        <v>3250.3980960000004</v>
      </c>
      <c r="I34" s="30">
        <f t="shared" si="5"/>
        <v>14431.67</v>
      </c>
      <c r="J34" s="30">
        <f t="shared" si="6"/>
        <v>72158.350000000006</v>
      </c>
      <c r="K34" s="39">
        <f t="shared" si="7"/>
        <v>6.9850862385049716E-3</v>
      </c>
    </row>
    <row r="35" spans="1:11" ht="26.1" customHeight="1" x14ac:dyDescent="0.2">
      <c r="A35" s="9" t="s">
        <v>205</v>
      </c>
      <c r="B35" s="10" t="s">
        <v>63</v>
      </c>
      <c r="C35" s="9" t="s">
        <v>64</v>
      </c>
      <c r="D35" s="9" t="s">
        <v>65</v>
      </c>
      <c r="E35" s="11" t="s">
        <v>66</v>
      </c>
      <c r="F35" s="38">
        <f>VLOOKUP(A35,'MEMORIA DE CALCULO'!A34:O174,14,FALSE)</f>
        <v>15</v>
      </c>
      <c r="G35" s="30">
        <v>228.19</v>
      </c>
      <c r="H35" s="30">
        <f t="shared" si="4"/>
        <v>66.334833000000003</v>
      </c>
      <c r="I35" s="30">
        <f t="shared" si="5"/>
        <v>294.52</v>
      </c>
      <c r="J35" s="30">
        <f t="shared" si="6"/>
        <v>4417.8</v>
      </c>
      <c r="K35" s="39">
        <f t="shared" si="7"/>
        <v>4.276527108015533E-4</v>
      </c>
    </row>
    <row r="36" spans="1:11" ht="24" customHeight="1" x14ac:dyDescent="0.2">
      <c r="A36" s="9" t="s">
        <v>206</v>
      </c>
      <c r="B36" s="10" t="s">
        <v>67</v>
      </c>
      <c r="C36" s="9" t="s">
        <v>14</v>
      </c>
      <c r="D36" s="9" t="s">
        <v>68</v>
      </c>
      <c r="E36" s="11" t="s">
        <v>16</v>
      </c>
      <c r="F36" s="38">
        <f>VLOOKUP(A36,'MEMORIA DE CALCULO'!A35:O175,14,FALSE)</f>
        <v>616</v>
      </c>
      <c r="G36" s="30">
        <v>97.62</v>
      </c>
      <c r="H36" s="30">
        <f t="shared" si="4"/>
        <v>28.378134000000003</v>
      </c>
      <c r="I36" s="30">
        <f t="shared" si="5"/>
        <v>125.99</v>
      </c>
      <c r="J36" s="30">
        <f t="shared" si="6"/>
        <v>77609.84</v>
      </c>
      <c r="K36" s="39">
        <f t="shared" si="7"/>
        <v>7.5128024041094706E-3</v>
      </c>
    </row>
    <row r="37" spans="1:11" ht="24" customHeight="1" x14ac:dyDescent="0.2">
      <c r="A37" s="9" t="s">
        <v>207</v>
      </c>
      <c r="B37" s="10" t="s">
        <v>69</v>
      </c>
      <c r="C37" s="9" t="s">
        <v>3</v>
      </c>
      <c r="D37" s="9" t="s">
        <v>70</v>
      </c>
      <c r="E37" s="11" t="s">
        <v>71</v>
      </c>
      <c r="F37" s="38">
        <f>VLOOKUP(A37,'MEMORIA DE CALCULO'!A36:O176,14,FALSE)</f>
        <v>1</v>
      </c>
      <c r="G37" s="58">
        <v>27562.06</v>
      </c>
      <c r="H37" s="30">
        <f t="shared" si="4"/>
        <v>8012.2908420000003</v>
      </c>
      <c r="I37" s="30">
        <f t="shared" si="5"/>
        <v>35574.35</v>
      </c>
      <c r="J37" s="30">
        <f t="shared" si="6"/>
        <v>35574.35</v>
      </c>
      <c r="K37" s="39">
        <f t="shared" si="7"/>
        <v>3.4436749541634378E-3</v>
      </c>
    </row>
    <row r="38" spans="1:11" ht="24" customHeight="1" x14ac:dyDescent="0.2">
      <c r="A38" s="7" t="s">
        <v>72</v>
      </c>
      <c r="B38" s="7"/>
      <c r="C38" s="7"/>
      <c r="D38" s="7" t="s">
        <v>73</v>
      </c>
      <c r="E38" s="7"/>
      <c r="F38" s="37"/>
      <c r="G38" s="7"/>
      <c r="H38" s="7"/>
      <c r="I38" s="34"/>
      <c r="J38" s="35">
        <f>SUM(J39:J44)</f>
        <v>400895.13</v>
      </c>
      <c r="K38" s="36">
        <f>SUM(K39:K44)</f>
        <v>3.880752616497829E-2</v>
      </c>
    </row>
    <row r="39" spans="1:11" ht="26.1" customHeight="1" x14ac:dyDescent="0.2">
      <c r="A39" s="9" t="s">
        <v>208</v>
      </c>
      <c r="B39" s="10" t="s">
        <v>326</v>
      </c>
      <c r="C39" s="9" t="s">
        <v>3</v>
      </c>
      <c r="D39" s="9" t="s">
        <v>240</v>
      </c>
      <c r="E39" s="11" t="s">
        <v>10</v>
      </c>
      <c r="F39" s="38">
        <f>VLOOKUP(A39,'MEMORIA DE CALCULO'!A38:O178,14,FALSE)</f>
        <v>16</v>
      </c>
      <c r="G39" s="30">
        <v>630.91999999999996</v>
      </c>
      <c r="H39" s="30">
        <f t="shared" ref="H39:H44" si="8">G39*0.2907</f>
        <v>183.408444</v>
      </c>
      <c r="I39" s="30">
        <f t="shared" ref="I39:I44" si="9">TRUNC(G39+H39,2)</f>
        <v>814.32</v>
      </c>
      <c r="J39" s="30">
        <f t="shared" ref="J39:J44" si="10">TRUNC(I39*F39,2)</f>
        <v>13029.12</v>
      </c>
      <c r="K39" s="39">
        <f t="shared" ref="K39:K44" si="11">J39/$J$81</f>
        <v>1.26124733744369E-3</v>
      </c>
    </row>
    <row r="40" spans="1:11" ht="26.1" customHeight="1" x14ac:dyDescent="0.2">
      <c r="A40" s="9" t="s">
        <v>209</v>
      </c>
      <c r="B40" s="10" t="s">
        <v>327</v>
      </c>
      <c r="C40" s="9" t="s">
        <v>3</v>
      </c>
      <c r="D40" s="9" t="s">
        <v>241</v>
      </c>
      <c r="E40" s="11" t="s">
        <v>10</v>
      </c>
      <c r="F40" s="38">
        <f>VLOOKUP(A40,'MEMORIA DE CALCULO'!A41:O179,14,FALSE)</f>
        <v>9</v>
      </c>
      <c r="G40" s="30">
        <v>2057.9</v>
      </c>
      <c r="H40" s="30">
        <f t="shared" si="8"/>
        <v>598.23153000000002</v>
      </c>
      <c r="I40" s="30">
        <f t="shared" si="9"/>
        <v>2656.13</v>
      </c>
      <c r="J40" s="30">
        <f t="shared" si="10"/>
        <v>23905.17</v>
      </c>
      <c r="K40" s="39">
        <f t="shared" si="11"/>
        <v>2.3140727857014726E-3</v>
      </c>
    </row>
    <row r="41" spans="1:11" ht="26.1" customHeight="1" x14ac:dyDescent="0.2">
      <c r="A41" s="9" t="s">
        <v>210</v>
      </c>
      <c r="B41" s="10" t="s">
        <v>77</v>
      </c>
      <c r="C41" s="9" t="s">
        <v>14</v>
      </c>
      <c r="D41" s="9" t="s">
        <v>78</v>
      </c>
      <c r="E41" s="11" t="s">
        <v>16</v>
      </c>
      <c r="F41" s="38">
        <f>VLOOKUP(A41,'MEMORIA DE CALCULO'!A42:O180,14,FALSE)</f>
        <v>4326.16</v>
      </c>
      <c r="G41" s="30">
        <v>2.33</v>
      </c>
      <c r="H41" s="30">
        <f t="shared" si="8"/>
        <v>0.67733100000000002</v>
      </c>
      <c r="I41" s="30">
        <f t="shared" si="9"/>
        <v>3</v>
      </c>
      <c r="J41" s="30">
        <f t="shared" si="10"/>
        <v>12978.48</v>
      </c>
      <c r="K41" s="39">
        <f t="shared" si="11"/>
        <v>1.2563452745900092E-3</v>
      </c>
    </row>
    <row r="42" spans="1:11" ht="26.1" customHeight="1" x14ac:dyDescent="0.2">
      <c r="A42" s="9" t="s">
        <v>211</v>
      </c>
      <c r="B42" s="10" t="s">
        <v>40</v>
      </c>
      <c r="C42" s="9" t="s">
        <v>41</v>
      </c>
      <c r="D42" s="9" t="s">
        <v>42</v>
      </c>
      <c r="E42" s="11" t="s">
        <v>37</v>
      </c>
      <c r="F42" s="38">
        <f>VLOOKUP(A42,'MEMORIA DE CALCULO'!A43:O181,14,FALSE)</f>
        <v>1161.232</v>
      </c>
      <c r="G42" s="30">
        <v>175.65</v>
      </c>
      <c r="H42" s="30">
        <f t="shared" si="8"/>
        <v>51.061455000000002</v>
      </c>
      <c r="I42" s="30">
        <f t="shared" si="9"/>
        <v>226.71</v>
      </c>
      <c r="J42" s="30">
        <f t="shared" si="10"/>
        <v>263262.90000000002</v>
      </c>
      <c r="K42" s="39">
        <f t="shared" si="11"/>
        <v>2.5484425016632315E-2</v>
      </c>
    </row>
    <row r="43" spans="1:11" ht="24" customHeight="1" x14ac:dyDescent="0.2">
      <c r="A43" s="9" t="s">
        <v>212</v>
      </c>
      <c r="B43" s="10" t="s">
        <v>79</v>
      </c>
      <c r="C43" s="9" t="s">
        <v>64</v>
      </c>
      <c r="D43" s="9" t="s">
        <v>80</v>
      </c>
      <c r="E43" s="11" t="s">
        <v>37</v>
      </c>
      <c r="F43" s="38">
        <f>VLOOKUP(A43,'MEMORIA DE CALCULO'!A44:O182,14,FALSE)</f>
        <v>1161.232</v>
      </c>
      <c r="G43" s="30">
        <v>8.7899999999999991</v>
      </c>
      <c r="H43" s="30">
        <f t="shared" si="8"/>
        <v>2.555253</v>
      </c>
      <c r="I43" s="30">
        <f t="shared" si="9"/>
        <v>11.34</v>
      </c>
      <c r="J43" s="30">
        <f t="shared" si="10"/>
        <v>13168.37</v>
      </c>
      <c r="K43" s="39">
        <f t="shared" si="11"/>
        <v>1.2747270422694215E-3</v>
      </c>
    </row>
    <row r="44" spans="1:11" ht="39" customHeight="1" x14ac:dyDescent="0.2">
      <c r="A44" s="9" t="s">
        <v>213</v>
      </c>
      <c r="B44" s="10" t="s">
        <v>46</v>
      </c>
      <c r="C44" s="9" t="s">
        <v>14</v>
      </c>
      <c r="D44" s="9" t="s">
        <v>47</v>
      </c>
      <c r="E44" s="11" t="s">
        <v>48</v>
      </c>
      <c r="F44" s="38">
        <f>VLOOKUP(A44,'MEMORIA DE CALCULO'!A45:O183,14,FALSE)</f>
        <v>34836.959999999999</v>
      </c>
      <c r="G44" s="58">
        <v>1.66</v>
      </c>
      <c r="H44" s="30">
        <f t="shared" si="8"/>
        <v>0.48256199999999999</v>
      </c>
      <c r="I44" s="30">
        <f t="shared" si="9"/>
        <v>2.14</v>
      </c>
      <c r="J44" s="30">
        <f t="shared" si="10"/>
        <v>74551.09</v>
      </c>
      <c r="K44" s="39">
        <f t="shared" si="11"/>
        <v>7.2167087083413843E-3</v>
      </c>
    </row>
    <row r="45" spans="1:11" ht="24" customHeight="1" x14ac:dyDescent="0.2">
      <c r="A45" s="7" t="s">
        <v>81</v>
      </c>
      <c r="B45" s="7"/>
      <c r="C45" s="7"/>
      <c r="D45" s="7" t="s">
        <v>82</v>
      </c>
      <c r="E45" s="7"/>
      <c r="F45" s="37"/>
      <c r="G45" s="7"/>
      <c r="H45" s="7"/>
      <c r="I45" s="34"/>
      <c r="J45" s="35">
        <f>SUM(J46:J51)</f>
        <v>1503674.68</v>
      </c>
      <c r="K45" s="36">
        <f>SUM(K46:K51)</f>
        <v>0.14555900064866181</v>
      </c>
    </row>
    <row r="46" spans="1:11" ht="24" customHeight="1" x14ac:dyDescent="0.2">
      <c r="A46" s="9" t="s">
        <v>214</v>
      </c>
      <c r="B46" s="10" t="s">
        <v>83</v>
      </c>
      <c r="C46" s="9" t="s">
        <v>41</v>
      </c>
      <c r="D46" s="9" t="s">
        <v>84</v>
      </c>
      <c r="E46" s="11" t="s">
        <v>37</v>
      </c>
      <c r="F46" s="38">
        <f>VLOOKUP(A46,'MEMORIA DE CALCULO'!A47:O185,14,FALSE)</f>
        <v>2067</v>
      </c>
      <c r="G46" s="30">
        <v>73.680000000000007</v>
      </c>
      <c r="H46" s="30">
        <f t="shared" ref="H46:H51" si="12">G46*0.2907</f>
        <v>21.418776000000005</v>
      </c>
      <c r="I46" s="30">
        <f t="shared" ref="I46:I51" si="13">TRUNC(G46+H46,2)</f>
        <v>95.09</v>
      </c>
      <c r="J46" s="30">
        <f t="shared" ref="J46:J51" si="14">TRUNC(I46*F46,2)</f>
        <v>196551.03</v>
      </c>
      <c r="K46" s="39">
        <f t="shared" ref="K46:K51" si="15">J46/$J$81</f>
        <v>1.9026569964764685E-2</v>
      </c>
    </row>
    <row r="47" spans="1:11" ht="24" customHeight="1" x14ac:dyDescent="0.2">
      <c r="A47" s="9" t="s">
        <v>215</v>
      </c>
      <c r="B47" s="10" t="s">
        <v>85</v>
      </c>
      <c r="C47" s="9" t="s">
        <v>3</v>
      </c>
      <c r="D47" s="9" t="s">
        <v>86</v>
      </c>
      <c r="E47" s="11" t="s">
        <v>37</v>
      </c>
      <c r="F47" s="38">
        <f>VLOOKUP(A47,'MEMORIA DE CALCULO'!A48:O186,14,FALSE)</f>
        <v>2687.1</v>
      </c>
      <c r="G47" s="30">
        <v>94.13</v>
      </c>
      <c r="H47" s="30">
        <f t="shared" si="12"/>
        <v>27.363591</v>
      </c>
      <c r="I47" s="30">
        <f t="shared" si="13"/>
        <v>121.49</v>
      </c>
      <c r="J47" s="30">
        <f t="shared" si="14"/>
        <v>326455.77</v>
      </c>
      <c r="K47" s="39">
        <f t="shared" si="15"/>
        <v>3.1601633165219883E-2</v>
      </c>
    </row>
    <row r="48" spans="1:11" ht="26.1" customHeight="1" x14ac:dyDescent="0.2">
      <c r="A48" s="9" t="s">
        <v>216</v>
      </c>
      <c r="B48" s="10" t="s">
        <v>40</v>
      </c>
      <c r="C48" s="9" t="s">
        <v>41</v>
      </c>
      <c r="D48" s="9" t="s">
        <v>42</v>
      </c>
      <c r="E48" s="11" t="s">
        <v>37</v>
      </c>
      <c r="F48" s="38">
        <f>VLOOKUP(A48,'MEMORIA DE CALCULO'!A49:O187,14,FALSE)</f>
        <v>2687.1</v>
      </c>
      <c r="G48" s="30">
        <v>175.65</v>
      </c>
      <c r="H48" s="30">
        <f t="shared" si="12"/>
        <v>51.061455000000002</v>
      </c>
      <c r="I48" s="30">
        <f t="shared" si="13"/>
        <v>226.71</v>
      </c>
      <c r="J48" s="30">
        <f t="shared" si="14"/>
        <v>609192.43999999994</v>
      </c>
      <c r="K48" s="39">
        <f t="shared" si="15"/>
        <v>5.8971161746980978E-2</v>
      </c>
    </row>
    <row r="49" spans="1:11" ht="24" customHeight="1" x14ac:dyDescent="0.2">
      <c r="A49" s="9" t="s">
        <v>217</v>
      </c>
      <c r="B49" s="10" t="s">
        <v>79</v>
      </c>
      <c r="C49" s="9" t="s">
        <v>64</v>
      </c>
      <c r="D49" s="9" t="s">
        <v>80</v>
      </c>
      <c r="E49" s="11" t="s">
        <v>37</v>
      </c>
      <c r="F49" s="38">
        <f>VLOOKUP(A49,'MEMORIA DE CALCULO'!A50:O188,14,FALSE)</f>
        <v>2687.1</v>
      </c>
      <c r="G49" s="30">
        <v>8.7899999999999991</v>
      </c>
      <c r="H49" s="30">
        <f t="shared" si="12"/>
        <v>2.555253</v>
      </c>
      <c r="I49" s="30">
        <f t="shared" si="13"/>
        <v>11.34</v>
      </c>
      <c r="J49" s="30">
        <f t="shared" si="14"/>
        <v>30471.71</v>
      </c>
      <c r="K49" s="39">
        <f t="shared" si="15"/>
        <v>2.9497282322103304E-3</v>
      </c>
    </row>
    <row r="50" spans="1:11" ht="39" customHeight="1" x14ac:dyDescent="0.2">
      <c r="A50" s="9" t="s">
        <v>218</v>
      </c>
      <c r="B50" s="10" t="s">
        <v>46</v>
      </c>
      <c r="C50" s="9" t="s">
        <v>14</v>
      </c>
      <c r="D50" s="9" t="s">
        <v>47</v>
      </c>
      <c r="E50" s="11" t="s">
        <v>48</v>
      </c>
      <c r="F50" s="38">
        <f>VLOOKUP(A50,'MEMORIA DE CALCULO'!A51:O189,14,FALSE)</f>
        <v>80613</v>
      </c>
      <c r="G50" s="30">
        <v>1.66</v>
      </c>
      <c r="H50" s="30">
        <f t="shared" si="12"/>
        <v>0.48256199999999999</v>
      </c>
      <c r="I50" s="30">
        <f t="shared" si="13"/>
        <v>2.14</v>
      </c>
      <c r="J50" s="30">
        <f t="shared" si="14"/>
        <v>172511.82</v>
      </c>
      <c r="K50" s="39">
        <f t="shared" si="15"/>
        <v>1.669952181364245E-2</v>
      </c>
    </row>
    <row r="51" spans="1:11" ht="39" customHeight="1" x14ac:dyDescent="0.2">
      <c r="A51" s="9" t="s">
        <v>314</v>
      </c>
      <c r="B51" s="10" t="s">
        <v>303</v>
      </c>
      <c r="C51" s="9" t="s">
        <v>3</v>
      </c>
      <c r="D51" s="9" t="s">
        <v>295</v>
      </c>
      <c r="E51" s="11" t="s">
        <v>304</v>
      </c>
      <c r="F51" s="38">
        <f>VLOOKUP(A51,'MEMORIA DE CALCULO'!A52:O190,14,FALSE)</f>
        <v>4299.3599999999997</v>
      </c>
      <c r="G51" s="58">
        <v>34</v>
      </c>
      <c r="H51" s="30">
        <f>G51*0.1528</f>
        <v>5.1951999999999998</v>
      </c>
      <c r="I51" s="30">
        <f t="shared" si="13"/>
        <v>39.19</v>
      </c>
      <c r="J51" s="30">
        <f t="shared" si="14"/>
        <v>168491.91</v>
      </c>
      <c r="K51" s="39">
        <f t="shared" si="15"/>
        <v>1.6310385725843483E-2</v>
      </c>
    </row>
    <row r="52" spans="1:11" ht="24" customHeight="1" x14ac:dyDescent="0.2">
      <c r="A52" s="7" t="s">
        <v>87</v>
      </c>
      <c r="B52" s="7"/>
      <c r="C52" s="7"/>
      <c r="D52" s="7" t="s">
        <v>88</v>
      </c>
      <c r="E52" s="7"/>
      <c r="F52" s="37"/>
      <c r="G52" s="7"/>
      <c r="H52" s="7"/>
      <c r="I52" s="34"/>
      <c r="J52" s="35">
        <f>SUM(J53:J61)</f>
        <v>6381727.4799999995</v>
      </c>
      <c r="K52" s="36">
        <f>SUM(K53:K61)</f>
        <v>0.61776519000832208</v>
      </c>
    </row>
    <row r="53" spans="1:11" ht="51.95" customHeight="1" x14ac:dyDescent="0.2">
      <c r="A53" s="9" t="s">
        <v>219</v>
      </c>
      <c r="B53" s="10" t="s">
        <v>252</v>
      </c>
      <c r="C53" s="9" t="s">
        <v>3</v>
      </c>
      <c r="D53" s="9" t="s">
        <v>253</v>
      </c>
      <c r="E53" s="11" t="s">
        <v>29</v>
      </c>
      <c r="F53" s="38">
        <f>VLOOKUP(A53,'MEMORIA DE CALCULO'!A53:O191,14,FALSE)</f>
        <v>15300</v>
      </c>
      <c r="G53" s="30">
        <v>215.06</v>
      </c>
      <c r="H53" s="30">
        <f t="shared" ref="H53:H61" si="16">G53*0.2907</f>
        <v>62.517942000000005</v>
      </c>
      <c r="I53" s="30">
        <f t="shared" ref="I53:I61" si="17">TRUNC(G53+H53,2)</f>
        <v>277.57</v>
      </c>
      <c r="J53" s="30">
        <f t="shared" ref="J53:J61" si="18">TRUNC(I53*F53,2)</f>
        <v>4246821</v>
      </c>
      <c r="K53" s="39">
        <f t="shared" ref="K53:K61" si="19">J53/$J$81</f>
        <v>0.41110156931933617</v>
      </c>
    </row>
    <row r="54" spans="1:11" ht="51.95" customHeight="1" x14ac:dyDescent="0.2">
      <c r="A54" s="9" t="s">
        <v>220</v>
      </c>
      <c r="B54" s="10" t="s">
        <v>305</v>
      </c>
      <c r="C54" s="9" t="s">
        <v>3</v>
      </c>
      <c r="D54" s="9" t="s">
        <v>296</v>
      </c>
      <c r="E54" s="11" t="s">
        <v>29</v>
      </c>
      <c r="F54" s="38">
        <f>VLOOKUP(A54,'MEMORIA DE CALCULO'!A54:O192,14,FALSE)</f>
        <v>726</v>
      </c>
      <c r="G54" s="30">
        <v>213.66</v>
      </c>
      <c r="H54" s="30">
        <f t="shared" ref="H54" si="20">G54*0.2907</f>
        <v>62.110962000000001</v>
      </c>
      <c r="I54" s="30">
        <f t="shared" ref="I54" si="21">TRUNC(G54+H54,2)</f>
        <v>275.77</v>
      </c>
      <c r="J54" s="30">
        <f t="shared" ref="J54" si="22">TRUNC(I54*F54,2)</f>
        <v>200209.02</v>
      </c>
      <c r="K54" s="39">
        <f t="shared" si="19"/>
        <v>1.9380671404301324E-2</v>
      </c>
    </row>
    <row r="55" spans="1:11" ht="51.95" customHeight="1" x14ac:dyDescent="0.2">
      <c r="A55" s="9" t="s">
        <v>221</v>
      </c>
      <c r="B55" s="10" t="s">
        <v>254</v>
      </c>
      <c r="C55" s="9" t="s">
        <v>3</v>
      </c>
      <c r="D55" s="9" t="s">
        <v>255</v>
      </c>
      <c r="E55" s="11" t="s">
        <v>29</v>
      </c>
      <c r="F55" s="38">
        <f>VLOOKUP(A55,'MEMORIA DE CALCULO'!A54:O192,14,FALSE)</f>
        <v>1140</v>
      </c>
      <c r="G55" s="30">
        <v>219.45</v>
      </c>
      <c r="H55" s="30">
        <f t="shared" si="16"/>
        <v>63.794114999999998</v>
      </c>
      <c r="I55" s="30">
        <f t="shared" si="17"/>
        <v>283.24</v>
      </c>
      <c r="J55" s="30">
        <f t="shared" si="18"/>
        <v>322893.59999999998</v>
      </c>
      <c r="K55" s="39">
        <f t="shared" si="19"/>
        <v>3.1256807311438366E-2</v>
      </c>
    </row>
    <row r="56" spans="1:11" ht="24" customHeight="1" x14ac:dyDescent="0.2">
      <c r="A56" s="9" t="s">
        <v>222</v>
      </c>
      <c r="B56" s="10" t="s">
        <v>90</v>
      </c>
      <c r="C56" s="9" t="s">
        <v>3</v>
      </c>
      <c r="D56" s="9" t="s">
        <v>91</v>
      </c>
      <c r="E56" s="11" t="s">
        <v>92</v>
      </c>
      <c r="F56" s="38">
        <f>VLOOKUP(A56,'MEMORIA DE CALCULO'!A55:O193,14,FALSE)</f>
        <v>35775</v>
      </c>
      <c r="G56" s="30">
        <v>3.71</v>
      </c>
      <c r="H56" s="30">
        <f t="shared" si="16"/>
        <v>1.078497</v>
      </c>
      <c r="I56" s="30">
        <f t="shared" si="17"/>
        <v>4.78</v>
      </c>
      <c r="J56" s="30">
        <f t="shared" si="18"/>
        <v>171004.5</v>
      </c>
      <c r="K56" s="39">
        <f t="shared" si="19"/>
        <v>1.6553609938037984E-2</v>
      </c>
    </row>
    <row r="57" spans="1:11" ht="24" customHeight="1" x14ac:dyDescent="0.2">
      <c r="A57" s="9" t="s">
        <v>223</v>
      </c>
      <c r="B57" s="10" t="s">
        <v>93</v>
      </c>
      <c r="C57" s="9" t="s">
        <v>41</v>
      </c>
      <c r="D57" s="9" t="s">
        <v>94</v>
      </c>
      <c r="E57" s="11" t="s">
        <v>29</v>
      </c>
      <c r="F57" s="38">
        <f>VLOOKUP(A57,'MEMORIA DE CALCULO'!A56:O194,14,FALSE)</f>
        <v>16440</v>
      </c>
      <c r="G57" s="30">
        <v>3.23</v>
      </c>
      <c r="H57" s="30">
        <f t="shared" si="16"/>
        <v>0.93896100000000005</v>
      </c>
      <c r="I57" s="30">
        <f t="shared" si="17"/>
        <v>4.16</v>
      </c>
      <c r="J57" s="30">
        <f t="shared" si="18"/>
        <v>68390.399999999994</v>
      </c>
      <c r="K57" s="39">
        <f t="shared" si="19"/>
        <v>6.620340430259981E-3</v>
      </c>
    </row>
    <row r="58" spans="1:11" ht="65.099999999999994" customHeight="1" x14ac:dyDescent="0.2">
      <c r="A58" s="9" t="s">
        <v>224</v>
      </c>
      <c r="B58" s="10" t="s">
        <v>242</v>
      </c>
      <c r="C58" s="9" t="s">
        <v>3</v>
      </c>
      <c r="D58" s="9" t="s">
        <v>243</v>
      </c>
      <c r="E58" s="11" t="s">
        <v>16</v>
      </c>
      <c r="F58" s="38">
        <f>VLOOKUP(A58,'MEMORIA DE CALCULO'!A57:O195,14,FALSE)</f>
        <v>3975</v>
      </c>
      <c r="G58" s="30">
        <v>229.99</v>
      </c>
      <c r="H58" s="30">
        <f t="shared" si="16"/>
        <v>66.858093000000011</v>
      </c>
      <c r="I58" s="30">
        <f t="shared" si="17"/>
        <v>296.83999999999997</v>
      </c>
      <c r="J58" s="30">
        <f t="shared" si="18"/>
        <v>1179939</v>
      </c>
      <c r="K58" s="39">
        <f t="shared" si="19"/>
        <v>0.11422067814986508</v>
      </c>
    </row>
    <row r="59" spans="1:11" ht="39" customHeight="1" x14ac:dyDescent="0.2">
      <c r="A59" s="9" t="s">
        <v>244</v>
      </c>
      <c r="B59" s="10" t="s">
        <v>97</v>
      </c>
      <c r="C59" s="9" t="s">
        <v>14</v>
      </c>
      <c r="D59" s="9" t="s">
        <v>98</v>
      </c>
      <c r="E59" s="11" t="s">
        <v>10</v>
      </c>
      <c r="F59" s="38">
        <f>VLOOKUP(A59,'MEMORIA DE CALCULO'!A58:O196,14,FALSE)</f>
        <v>2399</v>
      </c>
      <c r="G59" s="30">
        <v>25.9</v>
      </c>
      <c r="H59" s="30">
        <f t="shared" si="16"/>
        <v>7.5291300000000003</v>
      </c>
      <c r="I59" s="30">
        <f t="shared" si="17"/>
        <v>33.42</v>
      </c>
      <c r="J59" s="30">
        <f t="shared" si="18"/>
        <v>80174.58</v>
      </c>
      <c r="K59" s="39">
        <f t="shared" si="19"/>
        <v>7.7610748504631259E-3</v>
      </c>
    </row>
    <row r="60" spans="1:11" ht="26.1" customHeight="1" x14ac:dyDescent="0.2">
      <c r="A60" s="9" t="s">
        <v>268</v>
      </c>
      <c r="B60" s="10" t="s">
        <v>99</v>
      </c>
      <c r="C60" s="9" t="s">
        <v>14</v>
      </c>
      <c r="D60" s="9" t="s">
        <v>100</v>
      </c>
      <c r="E60" s="11" t="s">
        <v>10</v>
      </c>
      <c r="F60" s="38">
        <f>VLOOKUP(A60,'MEMORIA DE CALCULO'!A59:O197,14,FALSE)</f>
        <v>2399</v>
      </c>
      <c r="G60" s="30">
        <v>26.05</v>
      </c>
      <c r="H60" s="30">
        <f t="shared" si="16"/>
        <v>7.5727350000000007</v>
      </c>
      <c r="I60" s="30">
        <f t="shared" si="17"/>
        <v>33.619999999999997</v>
      </c>
      <c r="J60" s="30">
        <f t="shared" si="18"/>
        <v>80654.38</v>
      </c>
      <c r="K60" s="39">
        <f t="shared" si="19"/>
        <v>7.8075205407711042E-3</v>
      </c>
    </row>
    <row r="61" spans="1:11" ht="26.1" customHeight="1" x14ac:dyDescent="0.2">
      <c r="A61" s="9" t="s">
        <v>316</v>
      </c>
      <c r="B61" s="10" t="s">
        <v>245</v>
      </c>
      <c r="C61" s="9" t="s">
        <v>246</v>
      </c>
      <c r="D61" s="9" t="s">
        <v>247</v>
      </c>
      <c r="E61" s="11" t="s">
        <v>16</v>
      </c>
      <c r="F61" s="38">
        <f>VLOOKUP(A61,'MEMORIA DE CALCULO'!A60:O198,14,FALSE)</f>
        <v>3975</v>
      </c>
      <c r="G61" s="58">
        <v>6.17</v>
      </c>
      <c r="H61" s="30">
        <f t="shared" si="16"/>
        <v>1.7936190000000001</v>
      </c>
      <c r="I61" s="30">
        <f t="shared" si="17"/>
        <v>7.96</v>
      </c>
      <c r="J61" s="30">
        <f t="shared" si="18"/>
        <v>31641</v>
      </c>
      <c r="K61" s="39">
        <f t="shared" si="19"/>
        <v>3.0629180638489626E-3</v>
      </c>
    </row>
    <row r="62" spans="1:11" ht="24" customHeight="1" x14ac:dyDescent="0.2">
      <c r="A62" s="7" t="s">
        <v>101</v>
      </c>
      <c r="B62" s="7"/>
      <c r="C62" s="7"/>
      <c r="D62" s="7" t="s">
        <v>102</v>
      </c>
      <c r="E62" s="7"/>
      <c r="F62" s="37"/>
      <c r="G62" s="7"/>
      <c r="H62" s="7"/>
      <c r="I62" s="34"/>
      <c r="J62" s="35">
        <f>SUM(J63:J71)</f>
        <v>193966.65999999997</v>
      </c>
      <c r="K62" s="36">
        <f>SUM(K63:K71)</f>
        <v>1.87763972914399E-2</v>
      </c>
    </row>
    <row r="63" spans="1:11" ht="26.1" customHeight="1" x14ac:dyDescent="0.2">
      <c r="A63" s="9" t="s">
        <v>225</v>
      </c>
      <c r="B63" s="10" t="s">
        <v>317</v>
      </c>
      <c r="C63" s="9" t="s">
        <v>3</v>
      </c>
      <c r="D63" s="9" t="s">
        <v>297</v>
      </c>
      <c r="E63" s="11" t="s">
        <v>66</v>
      </c>
      <c r="F63" s="38">
        <f>VLOOKUP(A63,'MEMORIA DE CALCULO'!A60:O198,14,FALSE)</f>
        <v>277</v>
      </c>
      <c r="G63" s="30">
        <v>236.47</v>
      </c>
      <c r="H63" s="30">
        <f t="shared" ref="H63:H70" si="23">G63*0.2907</f>
        <v>68.74182900000001</v>
      </c>
      <c r="I63" s="30">
        <f t="shared" ref="I63:I70" si="24">TRUNC(G63+H63,2)</f>
        <v>305.20999999999998</v>
      </c>
      <c r="J63" s="30">
        <f t="shared" ref="J63:J70" si="25">TRUNC(I63*F63,2)</f>
        <v>84543.17</v>
      </c>
      <c r="K63" s="39">
        <f>J63/$J$81</f>
        <v>8.1839639255413439E-3</v>
      </c>
    </row>
    <row r="64" spans="1:11" ht="26.1" customHeight="1" x14ac:dyDescent="0.2">
      <c r="A64" s="9" t="s">
        <v>226</v>
      </c>
      <c r="B64" s="10" t="s">
        <v>103</v>
      </c>
      <c r="C64" s="9" t="s">
        <v>3</v>
      </c>
      <c r="D64" s="9" t="s">
        <v>104</v>
      </c>
      <c r="E64" s="11" t="s">
        <v>55</v>
      </c>
      <c r="F64" s="38">
        <f>VLOOKUP(A64,'MEMORIA DE CALCULO'!A61:O199,14,FALSE)</f>
        <v>13</v>
      </c>
      <c r="G64" s="30">
        <v>4508.41</v>
      </c>
      <c r="H64" s="30">
        <f t="shared" si="23"/>
        <v>1310.594787</v>
      </c>
      <c r="I64" s="30">
        <f t="shared" si="24"/>
        <v>5819</v>
      </c>
      <c r="J64" s="30">
        <f t="shared" si="25"/>
        <v>75647</v>
      </c>
      <c r="K64" s="39">
        <f>J64/$J$81</f>
        <v>7.322795195347254E-3</v>
      </c>
    </row>
    <row r="65" spans="1:11" ht="26.1" customHeight="1" x14ac:dyDescent="0.2">
      <c r="A65" s="9" t="s">
        <v>227</v>
      </c>
      <c r="B65" s="10" t="s">
        <v>306</v>
      </c>
      <c r="C65" s="9" t="s">
        <v>3</v>
      </c>
      <c r="D65" s="9" t="s">
        <v>298</v>
      </c>
      <c r="E65" s="11" t="s">
        <v>29</v>
      </c>
      <c r="F65" s="38">
        <f>VLOOKUP(A65,'MEMORIA DE CALCULO'!A62:O200,14,FALSE)</f>
        <v>17</v>
      </c>
      <c r="G65" s="30">
        <v>524.54999999999995</v>
      </c>
      <c r="H65" s="30">
        <f t="shared" ref="H65:H66" si="26">G65*0.2907</f>
        <v>152.48668499999999</v>
      </c>
      <c r="I65" s="30">
        <f t="shared" ref="I65:I66" si="27">TRUNC(G65+H65,2)</f>
        <v>677.03</v>
      </c>
      <c r="J65" s="30">
        <f t="shared" ref="J65:J66" si="28">TRUNC(I65*F65,2)</f>
        <v>11509.51</v>
      </c>
      <c r="K65" s="39">
        <f t="shared" ref="K65:K66" si="29">J65/$J$81</f>
        <v>1.1141457629357567E-3</v>
      </c>
    </row>
    <row r="66" spans="1:11" ht="26.1" customHeight="1" x14ac:dyDescent="0.2">
      <c r="A66" s="9" t="s">
        <v>228</v>
      </c>
      <c r="B66" s="10" t="s">
        <v>307</v>
      </c>
      <c r="C66" s="9" t="s">
        <v>64</v>
      </c>
      <c r="D66" s="9" t="s">
        <v>299</v>
      </c>
      <c r="E66" s="11" t="s">
        <v>66</v>
      </c>
      <c r="F66" s="38">
        <f>VLOOKUP(A66,'MEMORIA DE CALCULO'!A63:O201,14,FALSE)</f>
        <v>29</v>
      </c>
      <c r="G66" s="30">
        <v>266.69</v>
      </c>
      <c r="H66" s="30">
        <f t="shared" si="26"/>
        <v>77.526783000000009</v>
      </c>
      <c r="I66" s="30">
        <f t="shared" si="27"/>
        <v>344.21</v>
      </c>
      <c r="J66" s="30">
        <f t="shared" si="28"/>
        <v>9982.09</v>
      </c>
      <c r="K66" s="39">
        <f t="shared" si="29"/>
        <v>9.6628816333131347E-4</v>
      </c>
    </row>
    <row r="67" spans="1:11" ht="26.1" customHeight="1" x14ac:dyDescent="0.2">
      <c r="A67" s="9" t="s">
        <v>269</v>
      </c>
      <c r="B67" s="10" t="s">
        <v>276</v>
      </c>
      <c r="C67" s="9" t="s">
        <v>14</v>
      </c>
      <c r="D67" s="9" t="s">
        <v>277</v>
      </c>
      <c r="E67" s="11" t="s">
        <v>29</v>
      </c>
      <c r="F67" s="38">
        <f>VLOOKUP(A67,'MEMORIA DE CALCULO'!A64:O202,14,FALSE)</f>
        <v>21</v>
      </c>
      <c r="G67" s="30">
        <v>70.930000000000007</v>
      </c>
      <c r="H67" s="30">
        <f t="shared" si="23"/>
        <v>20.619351000000002</v>
      </c>
      <c r="I67" s="30">
        <f t="shared" si="24"/>
        <v>91.54</v>
      </c>
      <c r="J67" s="30">
        <f t="shared" si="25"/>
        <v>1922.34</v>
      </c>
      <c r="K67" s="39">
        <f t="shared" ref="K67" si="30">J67/$J$81</f>
        <v>1.8608672010554073E-4</v>
      </c>
    </row>
    <row r="68" spans="1:11" ht="26.1" customHeight="1" x14ac:dyDescent="0.2">
      <c r="A68" s="9" t="s">
        <v>270</v>
      </c>
      <c r="B68" s="10" t="s">
        <v>256</v>
      </c>
      <c r="C68" s="9" t="s">
        <v>14</v>
      </c>
      <c r="D68" s="9" t="s">
        <v>257</v>
      </c>
      <c r="E68" s="11" t="s">
        <v>29</v>
      </c>
      <c r="F68" s="38">
        <f>VLOOKUP(A68,'MEMORIA DE CALCULO'!A65:O203,14,FALSE)</f>
        <v>22</v>
      </c>
      <c r="G68" s="30">
        <v>54.89</v>
      </c>
      <c r="H68" s="30">
        <f t="shared" si="23"/>
        <v>15.956523000000001</v>
      </c>
      <c r="I68" s="30">
        <f t="shared" si="24"/>
        <v>70.84</v>
      </c>
      <c r="J68" s="30">
        <f t="shared" si="25"/>
        <v>1558.48</v>
      </c>
      <c r="K68" s="39">
        <f>J68/$J$81</f>
        <v>1.5086427559645179E-4</v>
      </c>
    </row>
    <row r="69" spans="1:11" ht="26.1" customHeight="1" x14ac:dyDescent="0.2">
      <c r="A69" s="9" t="s">
        <v>319</v>
      </c>
      <c r="B69" s="10" t="s">
        <v>258</v>
      </c>
      <c r="C69" s="9" t="s">
        <v>14</v>
      </c>
      <c r="D69" s="9" t="s">
        <v>259</v>
      </c>
      <c r="E69" s="11" t="s">
        <v>260</v>
      </c>
      <c r="F69" s="38">
        <f>VLOOKUP(A69,'MEMORIA DE CALCULO'!A66:O204,14,FALSE)</f>
        <v>129.12</v>
      </c>
      <c r="G69" s="30">
        <v>12.97</v>
      </c>
      <c r="H69" s="30">
        <f t="shared" si="23"/>
        <v>3.7703790000000001</v>
      </c>
      <c r="I69" s="30">
        <f t="shared" si="24"/>
        <v>16.739999999999998</v>
      </c>
      <c r="J69" s="30">
        <f t="shared" si="25"/>
        <v>2161.46</v>
      </c>
      <c r="K69" s="39">
        <f>J69/$J$81</f>
        <v>2.0923405955206785E-4</v>
      </c>
    </row>
    <row r="70" spans="1:11" ht="39" customHeight="1" x14ac:dyDescent="0.2">
      <c r="A70" s="9" t="s">
        <v>320</v>
      </c>
      <c r="B70" s="10" t="s">
        <v>261</v>
      </c>
      <c r="C70" s="9" t="s">
        <v>14</v>
      </c>
      <c r="D70" s="9" t="s">
        <v>262</v>
      </c>
      <c r="E70" s="11" t="s">
        <v>37</v>
      </c>
      <c r="F70" s="38">
        <f>VLOOKUP(A70,'MEMORIA DE CALCULO'!A67:O205,14,FALSE)</f>
        <v>1.6139999999999999</v>
      </c>
      <c r="G70" s="30">
        <v>584.24</v>
      </c>
      <c r="H70" s="30">
        <f t="shared" si="23"/>
        <v>169.83856800000001</v>
      </c>
      <c r="I70" s="30">
        <f t="shared" si="24"/>
        <v>754.07</v>
      </c>
      <c r="J70" s="30">
        <f t="shared" si="25"/>
        <v>1217.06</v>
      </c>
      <c r="K70" s="39">
        <f>J70/$J$81</f>
        <v>1.1781407220972847E-4</v>
      </c>
    </row>
    <row r="71" spans="1:11" ht="39" customHeight="1" x14ac:dyDescent="0.2">
      <c r="A71" s="9" t="s">
        <v>321</v>
      </c>
      <c r="B71" s="10" t="s">
        <v>308</v>
      </c>
      <c r="C71" s="9" t="s">
        <v>14</v>
      </c>
      <c r="D71" s="9" t="s">
        <v>300</v>
      </c>
      <c r="E71" s="11" t="s">
        <v>16</v>
      </c>
      <c r="F71" s="38">
        <f>VLOOKUP(A71,'MEMORIA DE CALCULO'!A68:O206,14,FALSE)</f>
        <v>23.200000000000003</v>
      </c>
      <c r="G71" s="58">
        <v>181.19</v>
      </c>
      <c r="H71" s="30">
        <f t="shared" ref="H71" si="31">G71*0.2907</f>
        <v>52.671933000000003</v>
      </c>
      <c r="I71" s="30">
        <f t="shared" ref="I71" si="32">TRUNC(G71+H71,2)</f>
        <v>233.86</v>
      </c>
      <c r="J71" s="30">
        <f t="shared" ref="J71" si="33">TRUNC(I71*F71,2)</f>
        <v>5425.55</v>
      </c>
      <c r="K71" s="39">
        <f>J71/$J$81</f>
        <v>5.2520511682044627E-4</v>
      </c>
    </row>
    <row r="72" spans="1:11" ht="24" customHeight="1" x14ac:dyDescent="0.2">
      <c r="A72" s="7" t="s">
        <v>105</v>
      </c>
      <c r="B72" s="7"/>
      <c r="C72" s="7"/>
      <c r="D72" s="7" t="s">
        <v>106</v>
      </c>
      <c r="E72" s="7"/>
      <c r="F72" s="37"/>
      <c r="G72" s="7"/>
      <c r="H72" s="7"/>
      <c r="I72" s="34"/>
      <c r="J72" s="35">
        <f>SUM(J73:J79)</f>
        <v>195057.85</v>
      </c>
      <c r="K72" s="36">
        <f>SUM(K73:K79)</f>
        <v>1.8882026872113444E-2</v>
      </c>
    </row>
    <row r="73" spans="1:11" ht="24" customHeight="1" x14ac:dyDescent="0.2">
      <c r="A73" s="9" t="s">
        <v>229</v>
      </c>
      <c r="B73" s="10" t="s">
        <v>107</v>
      </c>
      <c r="C73" s="9" t="s">
        <v>3</v>
      </c>
      <c r="D73" s="9" t="s">
        <v>108</v>
      </c>
      <c r="E73" s="11" t="s">
        <v>32</v>
      </c>
      <c r="F73" s="38">
        <f>VLOOKUP(A73,'MEMORIA DE CALCULO'!A65:O203,14,FALSE)</f>
        <v>4326.16</v>
      </c>
      <c r="G73" s="30">
        <v>2.29</v>
      </c>
      <c r="H73" s="30">
        <f t="shared" ref="H73:H78" si="34">G73*0.2907</f>
        <v>0.66570300000000004</v>
      </c>
      <c r="I73" s="30">
        <f t="shared" ref="I73:I78" si="35">TRUNC(G73+H73,2)</f>
        <v>2.95</v>
      </c>
      <c r="J73" s="30">
        <f t="shared" ref="J73:J78" si="36">TRUNC(I73*F73,2)</f>
        <v>12762.17</v>
      </c>
      <c r="K73" s="39">
        <f t="shared" ref="K73:K78" si="37">J73/$J$81</f>
        <v>1.2354059930757978E-3</v>
      </c>
    </row>
    <row r="74" spans="1:11" ht="24" customHeight="1" x14ac:dyDescent="0.2">
      <c r="A74" s="9" t="s">
        <v>230</v>
      </c>
      <c r="B74" s="10" t="s">
        <v>109</v>
      </c>
      <c r="C74" s="9" t="s">
        <v>14</v>
      </c>
      <c r="D74" s="9" t="s">
        <v>110</v>
      </c>
      <c r="E74" s="11" t="s">
        <v>16</v>
      </c>
      <c r="F74" s="38">
        <f>VLOOKUP(A74,'MEMORIA DE CALCULO'!A66:O204,14,FALSE)</f>
        <v>160</v>
      </c>
      <c r="G74" s="30">
        <v>16.04</v>
      </c>
      <c r="H74" s="30">
        <f t="shared" si="34"/>
        <v>4.6628280000000002</v>
      </c>
      <c r="I74" s="30">
        <f t="shared" si="35"/>
        <v>20.7</v>
      </c>
      <c r="J74" s="30">
        <f t="shared" si="36"/>
        <v>3312</v>
      </c>
      <c r="K74" s="39">
        <f t="shared" si="37"/>
        <v>3.2060885014594242E-4</v>
      </c>
    </row>
    <row r="75" spans="1:11" ht="26.1" customHeight="1" x14ac:dyDescent="0.2">
      <c r="A75" s="9" t="s">
        <v>231</v>
      </c>
      <c r="B75" s="10" t="s">
        <v>111</v>
      </c>
      <c r="C75" s="9" t="s">
        <v>64</v>
      </c>
      <c r="D75" s="9" t="s">
        <v>112</v>
      </c>
      <c r="E75" s="11" t="s">
        <v>37</v>
      </c>
      <c r="F75" s="38">
        <f>VLOOKUP(A75,'MEMORIA DE CALCULO'!A67:O205,14,FALSE)</f>
        <v>12.8</v>
      </c>
      <c r="G75" s="30">
        <v>98.89</v>
      </c>
      <c r="H75" s="30">
        <f t="shared" si="34"/>
        <v>28.747323000000002</v>
      </c>
      <c r="I75" s="30">
        <f t="shared" si="35"/>
        <v>127.63</v>
      </c>
      <c r="J75" s="30">
        <f t="shared" si="36"/>
        <v>1633.66</v>
      </c>
      <c r="K75" s="39">
        <f t="shared" si="37"/>
        <v>1.5814186416951095E-4</v>
      </c>
    </row>
    <row r="76" spans="1:11" ht="38.25" x14ac:dyDescent="0.2">
      <c r="A76" s="9" t="s">
        <v>251</v>
      </c>
      <c r="B76" s="10" t="s">
        <v>248</v>
      </c>
      <c r="C76" s="9" t="s">
        <v>14</v>
      </c>
      <c r="D76" s="9" t="s">
        <v>249</v>
      </c>
      <c r="E76" s="11" t="s">
        <v>16</v>
      </c>
      <c r="F76" s="38">
        <f>VLOOKUP(A76,'MEMORIA DE CALCULO'!A68:O206,14,FALSE)</f>
        <v>980</v>
      </c>
      <c r="G76" s="30">
        <v>96.82</v>
      </c>
      <c r="H76" s="30">
        <f t="shared" si="34"/>
        <v>28.145574</v>
      </c>
      <c r="I76" s="30">
        <f t="shared" si="35"/>
        <v>124.96</v>
      </c>
      <c r="J76" s="30">
        <f t="shared" si="36"/>
        <v>122460.8</v>
      </c>
      <c r="K76" s="39">
        <f t="shared" si="37"/>
        <v>1.18544735132706E-2</v>
      </c>
    </row>
    <row r="77" spans="1:11" ht="24" customHeight="1" x14ac:dyDescent="0.2">
      <c r="A77" s="9" t="s">
        <v>265</v>
      </c>
      <c r="B77" s="10" t="s">
        <v>263</v>
      </c>
      <c r="C77" s="9" t="s">
        <v>14</v>
      </c>
      <c r="D77" s="9" t="s">
        <v>264</v>
      </c>
      <c r="E77" s="11" t="s">
        <v>29</v>
      </c>
      <c r="F77" s="38">
        <f>VLOOKUP(A77,'MEMORIA DE CALCULO'!A69:O207,14,FALSE)</f>
        <v>556</v>
      </c>
      <c r="G77" s="30">
        <v>49</v>
      </c>
      <c r="H77" s="30">
        <f t="shared" si="34"/>
        <v>14.244300000000001</v>
      </c>
      <c r="I77" s="30">
        <f t="shared" si="35"/>
        <v>63.24</v>
      </c>
      <c r="J77" s="30">
        <f t="shared" si="36"/>
        <v>35161.440000000002</v>
      </c>
      <c r="K77" s="39">
        <f t="shared" si="37"/>
        <v>3.403704362281264E-3</v>
      </c>
    </row>
    <row r="78" spans="1:11" ht="24" customHeight="1" x14ac:dyDescent="0.2">
      <c r="A78" s="9" t="s">
        <v>278</v>
      </c>
      <c r="B78" s="10" t="s">
        <v>279</v>
      </c>
      <c r="C78" s="9" t="s">
        <v>41</v>
      </c>
      <c r="D78" s="9" t="s">
        <v>280</v>
      </c>
      <c r="E78" s="11" t="s">
        <v>16</v>
      </c>
      <c r="F78" s="38">
        <f>VLOOKUP(A78,'MEMORIA DE CALCULO'!A70:O208,14,FALSE)</f>
        <v>40</v>
      </c>
      <c r="G78" s="30">
        <v>149.38</v>
      </c>
      <c r="H78" s="30">
        <f t="shared" si="34"/>
        <v>43.424765999999998</v>
      </c>
      <c r="I78" s="30">
        <f t="shared" si="35"/>
        <v>192.8</v>
      </c>
      <c r="J78" s="30">
        <f t="shared" si="36"/>
        <v>7712</v>
      </c>
      <c r="K78" s="39">
        <f t="shared" si="37"/>
        <v>7.4653848198233939E-4</v>
      </c>
    </row>
    <row r="79" spans="1:11" ht="24" customHeight="1" x14ac:dyDescent="0.2">
      <c r="A79" s="9" t="s">
        <v>323</v>
      </c>
      <c r="B79" s="10" t="s">
        <v>309</v>
      </c>
      <c r="C79" s="9" t="s">
        <v>64</v>
      </c>
      <c r="D79" s="9" t="s">
        <v>301</v>
      </c>
      <c r="E79" s="11" t="s">
        <v>37</v>
      </c>
      <c r="F79" s="38">
        <f>VLOOKUP(A79,'MEMORIA DE CALCULO'!A71:O209,14,FALSE)</f>
        <v>98</v>
      </c>
      <c r="G79" s="30">
        <v>95</v>
      </c>
      <c r="H79" s="30">
        <f t="shared" ref="H79" si="38">G79*0.2907</f>
        <v>27.616500000000002</v>
      </c>
      <c r="I79" s="30">
        <f t="shared" ref="I79" si="39">TRUNC(G79+H79,2)</f>
        <v>122.61</v>
      </c>
      <c r="J79" s="30">
        <f t="shared" ref="J79" si="40">TRUNC(I79*F79,2)</f>
        <v>12015.78</v>
      </c>
      <c r="K79" s="39">
        <f t="shared" ref="K79" si="41">J79/$J$81</f>
        <v>1.1631538071879867E-3</v>
      </c>
    </row>
    <row r="80" spans="1:11" ht="39" customHeight="1" x14ac:dyDescent="0.2"/>
    <row r="81" spans="7:11" ht="29.25" customHeight="1" x14ac:dyDescent="0.2">
      <c r="G81" s="65" t="s">
        <v>232</v>
      </c>
      <c r="H81" s="65"/>
      <c r="I81" s="65"/>
      <c r="J81" s="31">
        <f>J72+J62+J52+J45+J38+J29+J21+J18+J12+J10+J8</f>
        <v>10330344.899999999</v>
      </c>
      <c r="K81" s="32">
        <f>K72+K62+K52+K45+K38+K29+K21+K18+K12+K10+K8</f>
        <v>1.0000000000000002</v>
      </c>
    </row>
    <row r="84" spans="7:11" x14ac:dyDescent="0.2">
      <c r="J84" s="52"/>
    </row>
    <row r="85" spans="7:11" x14ac:dyDescent="0.2">
      <c r="J85" s="40"/>
    </row>
    <row r="86" spans="7:11" x14ac:dyDescent="0.2">
      <c r="J86" s="40"/>
    </row>
    <row r="87" spans="7:11" x14ac:dyDescent="0.2">
      <c r="J87" s="40"/>
    </row>
  </sheetData>
  <autoFilter ref="A7:K79" xr:uid="{00000000-0009-0000-0000-000000000000}"/>
  <mergeCells count="20">
    <mergeCell ref="F6:F7"/>
    <mergeCell ref="A6:A7"/>
    <mergeCell ref="B6:B7"/>
    <mergeCell ref="C6:C7"/>
    <mergeCell ref="D6:D7"/>
    <mergeCell ref="E6:E7"/>
    <mergeCell ref="A1:K1"/>
    <mergeCell ref="C2:F2"/>
    <mergeCell ref="I2:K5"/>
    <mergeCell ref="C3:F3"/>
    <mergeCell ref="G3:H3"/>
    <mergeCell ref="C4:F4"/>
    <mergeCell ref="G4:H4"/>
    <mergeCell ref="C5:F5"/>
    <mergeCell ref="G5:H5"/>
    <mergeCell ref="G6:I6"/>
    <mergeCell ref="J6:J7"/>
    <mergeCell ref="G2:H2"/>
    <mergeCell ref="K6:K7"/>
    <mergeCell ref="G81:I81"/>
  </mergeCells>
  <phoneticPr fontId="17" type="noConversion"/>
  <pageMargins left="0.51181102362204722" right="0.51181102362204722" top="0.98425196850393704" bottom="0.98425196850393704" header="0.51181102362204722" footer="0.51181102362204722"/>
  <pageSetup paperSize="9" scale="46" fitToHeight="0" orientation="portrait" r:id="rId1"/>
  <headerFooter>
    <oddHeader xml:space="preserve">&amp;L &amp;C
</oddHeader>
    <oddFooter xml:space="preserve">&amp;L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150"/>
  <sheetViews>
    <sheetView showOutlineSymbols="0" showWhiteSpace="0" view="pageBreakPreview" zoomScale="55" zoomScaleNormal="53" zoomScaleSheetLayoutView="55" workbookViewId="0">
      <pane xSplit="4" ySplit="7" topLeftCell="E53" activePane="bottomRight" state="frozen"/>
      <selection pane="topRight" activeCell="E1" sqref="E1"/>
      <selection pane="bottomLeft" activeCell="A6" sqref="A6"/>
      <selection pane="bottomRight" activeCell="M98" sqref="M98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9" customWidth="1"/>
    <col min="6" max="6" width="13" bestFit="1" customWidth="1"/>
    <col min="7" max="7" width="14.75" customWidth="1"/>
    <col min="8" max="8" width="10" bestFit="1" customWidth="1"/>
    <col min="9" max="9" width="18.125" bestFit="1" customWidth="1"/>
    <col min="10" max="11" width="14.125" bestFit="1" customWidth="1"/>
    <col min="12" max="12" width="15.125" bestFit="1" customWidth="1"/>
    <col min="13" max="13" width="10.375" bestFit="1" customWidth="1"/>
    <col min="14" max="14" width="17.625" customWidth="1"/>
    <col min="15" max="15" width="33.125" customWidth="1"/>
  </cols>
  <sheetData>
    <row r="1" spans="1:15" ht="38.25" customHeight="1" x14ac:dyDescent="0.2">
      <c r="A1" s="66"/>
      <c r="B1" s="67"/>
      <c r="C1" s="68"/>
      <c r="D1" s="96" t="s">
        <v>128</v>
      </c>
      <c r="E1" s="97"/>
      <c r="F1" s="97"/>
      <c r="G1" s="97"/>
      <c r="H1" s="97"/>
      <c r="I1" s="97"/>
      <c r="J1" s="97"/>
      <c r="K1" s="97"/>
      <c r="L1" s="97"/>
      <c r="M1" s="97"/>
      <c r="N1" s="97"/>
      <c r="O1" s="98"/>
    </row>
    <row r="2" spans="1:15" ht="24.95" customHeight="1" x14ac:dyDescent="0.2">
      <c r="A2" s="90"/>
      <c r="B2" s="91"/>
      <c r="C2" s="92"/>
      <c r="D2" s="99" t="s">
        <v>235</v>
      </c>
      <c r="E2" s="100"/>
      <c r="F2" s="100"/>
      <c r="G2" s="100"/>
      <c r="H2" s="100"/>
      <c r="I2" s="100"/>
      <c r="J2" s="101"/>
      <c r="K2" s="63" t="s">
        <v>288</v>
      </c>
      <c r="L2" s="64"/>
      <c r="M2" s="102" t="s">
        <v>286</v>
      </c>
      <c r="N2" s="103"/>
      <c r="O2" s="104"/>
    </row>
    <row r="3" spans="1:15" ht="25.5" customHeight="1" x14ac:dyDescent="0.2">
      <c r="A3" s="90"/>
      <c r="B3" s="91"/>
      <c r="C3" s="92"/>
      <c r="D3" s="111" t="s">
        <v>290</v>
      </c>
      <c r="E3" s="112"/>
      <c r="F3" s="112"/>
      <c r="G3" s="112"/>
      <c r="H3" s="112"/>
      <c r="I3" s="112"/>
      <c r="J3" s="113"/>
      <c r="K3" s="80" t="s">
        <v>114</v>
      </c>
      <c r="L3" s="81"/>
      <c r="M3" s="105"/>
      <c r="N3" s="106"/>
      <c r="O3" s="107"/>
    </row>
    <row r="4" spans="1:15" ht="24.95" customHeight="1" x14ac:dyDescent="0.2">
      <c r="A4" s="90"/>
      <c r="B4" s="91"/>
      <c r="C4" s="92"/>
      <c r="D4" s="111" t="s">
        <v>291</v>
      </c>
      <c r="E4" s="112"/>
      <c r="F4" s="112"/>
      <c r="G4" s="112"/>
      <c r="H4" s="112"/>
      <c r="I4" s="112"/>
      <c r="J4" s="113"/>
      <c r="K4" s="80" t="s">
        <v>115</v>
      </c>
      <c r="L4" s="81"/>
      <c r="M4" s="105"/>
      <c r="N4" s="106"/>
      <c r="O4" s="107"/>
    </row>
    <row r="5" spans="1:15" ht="24.95" customHeight="1" x14ac:dyDescent="0.2">
      <c r="A5" s="93"/>
      <c r="B5" s="94"/>
      <c r="C5" s="95"/>
      <c r="D5" s="111" t="s">
        <v>292</v>
      </c>
      <c r="E5" s="112"/>
      <c r="F5" s="112"/>
      <c r="G5" s="112"/>
      <c r="H5" s="112"/>
      <c r="I5" s="112"/>
      <c r="J5" s="113"/>
      <c r="K5" s="83" t="s">
        <v>116</v>
      </c>
      <c r="L5" s="84"/>
      <c r="M5" s="108"/>
      <c r="N5" s="109"/>
      <c r="O5" s="110"/>
    </row>
    <row r="6" spans="1:15" ht="30" customHeight="1" x14ac:dyDescent="0.2">
      <c r="A6" s="88" t="s">
        <v>117</v>
      </c>
      <c r="B6" s="88" t="s">
        <v>118</v>
      </c>
      <c r="C6" s="88" t="s">
        <v>119</v>
      </c>
      <c r="D6" s="88" t="s">
        <v>120</v>
      </c>
      <c r="E6" s="88" t="s">
        <v>121</v>
      </c>
      <c r="F6" s="88" t="s">
        <v>122</v>
      </c>
      <c r="G6" s="89" t="s">
        <v>129</v>
      </c>
      <c r="H6" s="89"/>
      <c r="I6" s="89"/>
      <c r="J6" s="89" t="s">
        <v>130</v>
      </c>
      <c r="K6" s="86" t="s">
        <v>131</v>
      </c>
      <c r="L6" s="86" t="s">
        <v>132</v>
      </c>
      <c r="M6" s="86" t="s">
        <v>133</v>
      </c>
      <c r="N6" s="86" t="s">
        <v>122</v>
      </c>
      <c r="O6" s="86" t="s">
        <v>134</v>
      </c>
    </row>
    <row r="7" spans="1:15" ht="24" customHeight="1" x14ac:dyDescent="0.2">
      <c r="A7" s="85"/>
      <c r="B7" s="85"/>
      <c r="C7" s="85"/>
      <c r="D7" s="85"/>
      <c r="E7" s="85"/>
      <c r="F7" s="85"/>
      <c r="G7" s="6" t="s">
        <v>135</v>
      </c>
      <c r="H7" s="6" t="s">
        <v>136</v>
      </c>
      <c r="I7" s="6" t="s">
        <v>137</v>
      </c>
      <c r="J7" s="86"/>
      <c r="K7" s="87"/>
      <c r="L7" s="87"/>
      <c r="M7" s="87"/>
      <c r="N7" s="87"/>
      <c r="O7" s="87"/>
    </row>
    <row r="8" spans="1:15" ht="24" customHeight="1" x14ac:dyDescent="0.2">
      <c r="A8" s="7">
        <v>1</v>
      </c>
      <c r="B8" s="7"/>
      <c r="C8" s="7"/>
      <c r="D8" s="7" t="s">
        <v>1</v>
      </c>
      <c r="E8" s="7"/>
      <c r="F8" s="8"/>
      <c r="G8" s="8"/>
      <c r="H8" s="8"/>
      <c r="I8" s="8"/>
      <c r="J8" s="8"/>
      <c r="K8" s="8"/>
      <c r="L8" s="8"/>
      <c r="M8" s="8"/>
      <c r="N8" s="8"/>
      <c r="O8" s="8"/>
    </row>
    <row r="9" spans="1:15" ht="24" customHeight="1" x14ac:dyDescent="0.2">
      <c r="A9" s="9" t="s">
        <v>138</v>
      </c>
      <c r="B9" s="10" t="s">
        <v>2</v>
      </c>
      <c r="C9" s="9" t="s">
        <v>3</v>
      </c>
      <c r="D9" s="9" t="s">
        <v>4</v>
      </c>
      <c r="E9" s="11" t="s">
        <v>121</v>
      </c>
      <c r="F9" s="12"/>
      <c r="G9" s="12"/>
      <c r="H9" s="12"/>
      <c r="I9" s="12"/>
      <c r="J9" s="12"/>
      <c r="K9" s="12"/>
      <c r="L9" s="12"/>
      <c r="M9" s="12"/>
      <c r="N9" s="12">
        <v>1</v>
      </c>
      <c r="O9" s="12"/>
    </row>
    <row r="10" spans="1:15" ht="24" customHeight="1" x14ac:dyDescent="0.2">
      <c r="A10" s="7">
        <v>2</v>
      </c>
      <c r="B10" s="7"/>
      <c r="C10" s="7"/>
      <c r="D10" s="7" t="s">
        <v>7</v>
      </c>
      <c r="E10" s="7"/>
      <c r="F10" s="13"/>
      <c r="G10" s="13"/>
      <c r="H10" s="13"/>
      <c r="I10" s="13"/>
      <c r="J10" s="13"/>
      <c r="K10" s="13"/>
      <c r="L10" s="13"/>
      <c r="M10" s="13"/>
      <c r="N10" s="8"/>
      <c r="O10" s="13"/>
    </row>
    <row r="11" spans="1:15" ht="24" customHeight="1" x14ac:dyDescent="0.2">
      <c r="A11" s="9" t="s">
        <v>146</v>
      </c>
      <c r="B11" s="10" t="s">
        <v>8</v>
      </c>
      <c r="C11" s="9" t="s">
        <v>3</v>
      </c>
      <c r="D11" s="9" t="s">
        <v>139</v>
      </c>
      <c r="E11" s="11" t="s">
        <v>10</v>
      </c>
      <c r="F11" s="12"/>
      <c r="G11" s="12"/>
      <c r="H11" s="12"/>
      <c r="I11" s="12"/>
      <c r="J11" s="12"/>
      <c r="K11" s="12"/>
      <c r="L11" s="12"/>
      <c r="M11" s="12"/>
      <c r="N11" s="12">
        <v>12</v>
      </c>
      <c r="O11" s="12"/>
    </row>
    <row r="12" spans="1:15" ht="24" customHeight="1" x14ac:dyDescent="0.2">
      <c r="A12" s="7">
        <v>3</v>
      </c>
      <c r="B12" s="7"/>
      <c r="C12" s="7"/>
      <c r="D12" s="7" t="s">
        <v>12</v>
      </c>
      <c r="E12" s="7"/>
      <c r="F12" s="14"/>
      <c r="G12" s="14"/>
      <c r="H12" s="14"/>
      <c r="I12" s="14"/>
      <c r="J12" s="14"/>
      <c r="K12" s="14"/>
      <c r="L12" s="14"/>
      <c r="M12" s="14"/>
      <c r="N12" s="14"/>
      <c r="O12" s="14"/>
    </row>
    <row r="13" spans="1:15" ht="36" customHeight="1" x14ac:dyDescent="0.2">
      <c r="A13" s="9" t="s">
        <v>188</v>
      </c>
      <c r="B13" s="10" t="s">
        <v>13</v>
      </c>
      <c r="C13" s="9" t="s">
        <v>14</v>
      </c>
      <c r="D13" s="9" t="s">
        <v>15</v>
      </c>
      <c r="E13" s="11" t="s">
        <v>140</v>
      </c>
      <c r="F13" s="12"/>
      <c r="G13" s="12"/>
      <c r="H13" s="12"/>
      <c r="I13" s="12"/>
      <c r="J13" s="12"/>
      <c r="K13" s="12"/>
      <c r="L13" s="12"/>
      <c r="M13" s="12"/>
      <c r="N13" s="12">
        <f>N14</f>
        <v>12</v>
      </c>
      <c r="O13" s="12"/>
    </row>
    <row r="14" spans="1:15" ht="26.25" customHeight="1" x14ac:dyDescent="0.2">
      <c r="A14" s="15"/>
      <c r="B14" s="16"/>
      <c r="C14" s="15"/>
      <c r="D14" s="15" t="s">
        <v>141</v>
      </c>
      <c r="E14" s="17"/>
      <c r="F14" s="18"/>
      <c r="G14" s="18"/>
      <c r="H14" s="18"/>
      <c r="I14" s="18"/>
      <c r="J14" s="18">
        <v>12</v>
      </c>
      <c r="K14" s="18"/>
      <c r="L14" s="18">
        <f>J14</f>
        <v>12</v>
      </c>
      <c r="M14" s="18"/>
      <c r="N14" s="41">
        <f>L14</f>
        <v>12</v>
      </c>
      <c r="O14" s="18"/>
    </row>
    <row r="15" spans="1:15" ht="36" customHeight="1" x14ac:dyDescent="0.2">
      <c r="A15" s="9" t="s">
        <v>189</v>
      </c>
      <c r="B15" s="10" t="s">
        <v>17</v>
      </c>
      <c r="C15" s="9" t="s">
        <v>14</v>
      </c>
      <c r="D15" s="9" t="s">
        <v>18</v>
      </c>
      <c r="E15" s="11" t="s">
        <v>140</v>
      </c>
      <c r="F15" s="12"/>
      <c r="G15" s="12"/>
      <c r="H15" s="12"/>
      <c r="I15" s="12"/>
      <c r="J15" s="12"/>
      <c r="K15" s="12"/>
      <c r="L15" s="12"/>
      <c r="M15" s="12"/>
      <c r="N15" s="12">
        <f>N16</f>
        <v>9</v>
      </c>
      <c r="O15" s="12"/>
    </row>
    <row r="16" spans="1:15" ht="26.25" customHeight="1" x14ac:dyDescent="0.2">
      <c r="A16" s="15"/>
      <c r="B16" s="16"/>
      <c r="C16" s="15"/>
      <c r="D16" s="15" t="s">
        <v>142</v>
      </c>
      <c r="E16" s="17"/>
      <c r="F16" s="18"/>
      <c r="G16" s="18"/>
      <c r="H16" s="18"/>
      <c r="I16" s="18"/>
      <c r="J16" s="18">
        <v>9</v>
      </c>
      <c r="K16" s="18"/>
      <c r="L16" s="18">
        <f>J16</f>
        <v>9</v>
      </c>
      <c r="M16" s="18"/>
      <c r="N16" s="41">
        <f>L16</f>
        <v>9</v>
      </c>
      <c r="O16" s="18"/>
    </row>
    <row r="17" spans="1:15" ht="36" customHeight="1" x14ac:dyDescent="0.2">
      <c r="A17" s="9" t="s">
        <v>190</v>
      </c>
      <c r="B17" s="10" t="s">
        <v>19</v>
      </c>
      <c r="C17" s="9" t="s">
        <v>14</v>
      </c>
      <c r="D17" s="9" t="s">
        <v>20</v>
      </c>
      <c r="E17" s="11" t="s">
        <v>140</v>
      </c>
      <c r="F17" s="12"/>
      <c r="G17" s="12"/>
      <c r="H17" s="12"/>
      <c r="I17" s="12"/>
      <c r="J17" s="12"/>
      <c r="K17" s="12"/>
      <c r="L17" s="12"/>
      <c r="M17" s="12"/>
      <c r="N17" s="12">
        <f>N18</f>
        <v>12</v>
      </c>
      <c r="O17" s="12"/>
    </row>
    <row r="18" spans="1:15" ht="26.25" customHeight="1" x14ac:dyDescent="0.2">
      <c r="A18" s="15"/>
      <c r="B18" s="16"/>
      <c r="C18" s="15"/>
      <c r="D18" s="15" t="s">
        <v>143</v>
      </c>
      <c r="E18" s="17"/>
      <c r="F18" s="18"/>
      <c r="G18" s="18"/>
      <c r="H18" s="18"/>
      <c r="I18" s="18"/>
      <c r="J18" s="18">
        <v>12</v>
      </c>
      <c r="K18" s="18"/>
      <c r="L18" s="18">
        <f>J18</f>
        <v>12</v>
      </c>
      <c r="M18" s="18"/>
      <c r="N18" s="41">
        <f>L18</f>
        <v>12</v>
      </c>
      <c r="O18" s="18"/>
    </row>
    <row r="19" spans="1:15" ht="36" customHeight="1" x14ac:dyDescent="0.2">
      <c r="A19" s="9" t="s">
        <v>191</v>
      </c>
      <c r="B19" s="10" t="s">
        <v>21</v>
      </c>
      <c r="C19" s="9" t="s">
        <v>14</v>
      </c>
      <c r="D19" s="9" t="s">
        <v>22</v>
      </c>
      <c r="E19" s="11" t="s">
        <v>140</v>
      </c>
      <c r="F19" s="12"/>
      <c r="G19" s="12"/>
      <c r="H19" s="12"/>
      <c r="I19" s="12"/>
      <c r="J19" s="12"/>
      <c r="K19" s="12"/>
      <c r="L19" s="12"/>
      <c r="M19" s="12"/>
      <c r="N19" s="12">
        <f>N20</f>
        <v>9</v>
      </c>
      <c r="O19" s="12"/>
    </row>
    <row r="20" spans="1:15" ht="26.25" customHeight="1" x14ac:dyDescent="0.2">
      <c r="A20" s="15"/>
      <c r="B20" s="16"/>
      <c r="C20" s="15"/>
      <c r="D20" s="15" t="s">
        <v>144</v>
      </c>
      <c r="E20" s="17"/>
      <c r="F20" s="18"/>
      <c r="G20" s="18"/>
      <c r="H20" s="18"/>
      <c r="I20" s="18"/>
      <c r="J20" s="18">
        <v>9</v>
      </c>
      <c r="K20" s="18"/>
      <c r="L20" s="18">
        <f>J20</f>
        <v>9</v>
      </c>
      <c r="M20" s="18"/>
      <c r="N20" s="41">
        <f>L20</f>
        <v>9</v>
      </c>
      <c r="O20" s="18"/>
    </row>
    <row r="21" spans="1:15" ht="24" customHeight="1" x14ac:dyDescent="0.2">
      <c r="A21" s="9" t="s">
        <v>192</v>
      </c>
      <c r="B21" s="10" t="s">
        <v>23</v>
      </c>
      <c r="C21" s="9" t="s">
        <v>3</v>
      </c>
      <c r="D21" s="9" t="s">
        <v>24</v>
      </c>
      <c r="E21" s="11" t="s">
        <v>5</v>
      </c>
      <c r="F21" s="12"/>
      <c r="G21" s="12"/>
      <c r="H21" s="12"/>
      <c r="I21" s="12"/>
      <c r="J21" s="12"/>
      <c r="K21" s="12"/>
      <c r="L21" s="12"/>
      <c r="M21" s="12"/>
      <c r="N21" s="12">
        <f>N22</f>
        <v>12</v>
      </c>
      <c r="O21" s="12"/>
    </row>
    <row r="22" spans="1:15" ht="26.25" customHeight="1" x14ac:dyDescent="0.2">
      <c r="A22" s="15"/>
      <c r="B22" s="16"/>
      <c r="C22" s="15"/>
      <c r="D22" s="15" t="s">
        <v>145</v>
      </c>
      <c r="E22" s="17"/>
      <c r="F22" s="18">
        <v>12</v>
      </c>
      <c r="G22" s="18"/>
      <c r="H22" s="18"/>
      <c r="I22" s="18"/>
      <c r="J22" s="18"/>
      <c r="K22" s="18"/>
      <c r="L22" s="18">
        <v>12</v>
      </c>
      <c r="M22" s="18"/>
      <c r="N22" s="41">
        <f>L22</f>
        <v>12</v>
      </c>
      <c r="O22" s="41" t="s">
        <v>289</v>
      </c>
    </row>
    <row r="23" spans="1:15" ht="24" customHeight="1" x14ac:dyDescent="0.2">
      <c r="A23" s="7">
        <v>4</v>
      </c>
      <c r="B23" s="7"/>
      <c r="C23" s="7"/>
      <c r="D23" s="7" t="s">
        <v>26</v>
      </c>
      <c r="E23" s="7"/>
      <c r="F23" s="14"/>
      <c r="G23" s="14"/>
      <c r="H23" s="14"/>
      <c r="I23" s="14"/>
      <c r="J23" s="14"/>
      <c r="K23" s="14"/>
      <c r="L23" s="14"/>
      <c r="M23" s="14"/>
      <c r="N23" s="14"/>
      <c r="O23" s="14"/>
    </row>
    <row r="24" spans="1:15" ht="24" customHeight="1" x14ac:dyDescent="0.2">
      <c r="A24" s="9" t="s">
        <v>193</v>
      </c>
      <c r="B24" s="10" t="s">
        <v>27</v>
      </c>
      <c r="C24" s="9" t="s">
        <v>3</v>
      </c>
      <c r="D24" s="9" t="s">
        <v>147</v>
      </c>
      <c r="E24" s="11" t="s">
        <v>29</v>
      </c>
      <c r="F24" s="12"/>
      <c r="G24" s="12">
        <v>200</v>
      </c>
      <c r="H24" s="12"/>
      <c r="I24" s="12"/>
      <c r="J24" s="12"/>
      <c r="K24" s="12"/>
      <c r="L24" s="12"/>
      <c r="M24" s="12"/>
      <c r="N24" s="12">
        <f>G24</f>
        <v>200</v>
      </c>
      <c r="O24" s="12"/>
    </row>
    <row r="25" spans="1:15" ht="24" customHeight="1" x14ac:dyDescent="0.2">
      <c r="A25" s="9" t="s">
        <v>194</v>
      </c>
      <c r="B25" s="10" t="s">
        <v>30</v>
      </c>
      <c r="C25" s="9" t="s">
        <v>3</v>
      </c>
      <c r="D25" s="9" t="s">
        <v>31</v>
      </c>
      <c r="E25" s="11" t="s">
        <v>140</v>
      </c>
      <c r="F25" s="12"/>
      <c r="G25" s="12"/>
      <c r="H25" s="12"/>
      <c r="I25" s="12"/>
      <c r="J25" s="12">
        <v>250</v>
      </c>
      <c r="K25" s="12"/>
      <c r="L25" s="12"/>
      <c r="M25" s="12"/>
      <c r="N25" s="12">
        <f>J25</f>
        <v>250</v>
      </c>
      <c r="O25" s="12"/>
    </row>
    <row r="26" spans="1:15" ht="24" customHeight="1" x14ac:dyDescent="0.2">
      <c r="A26" s="7">
        <v>5</v>
      </c>
      <c r="B26" s="7"/>
      <c r="C26" s="7"/>
      <c r="D26" s="7" t="s">
        <v>34</v>
      </c>
      <c r="E26" s="7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ht="36" customHeight="1" x14ac:dyDescent="0.2">
      <c r="A27" s="9" t="s">
        <v>195</v>
      </c>
      <c r="B27" s="10" t="s">
        <v>35</v>
      </c>
      <c r="C27" s="9" t="s">
        <v>14</v>
      </c>
      <c r="D27" s="9" t="s">
        <v>36</v>
      </c>
      <c r="E27" s="11" t="s">
        <v>148</v>
      </c>
      <c r="F27" s="12"/>
      <c r="G27" s="12"/>
      <c r="H27" s="12"/>
      <c r="I27" s="12"/>
      <c r="J27" s="12"/>
      <c r="K27" s="12"/>
      <c r="L27" s="12"/>
      <c r="M27" s="12"/>
      <c r="N27" s="12">
        <f>N28</f>
        <v>7.6</v>
      </c>
      <c r="O27" s="12"/>
    </row>
    <row r="28" spans="1:15" ht="44.25" customHeight="1" x14ac:dyDescent="0.2">
      <c r="A28" s="15"/>
      <c r="B28" s="16"/>
      <c r="C28" s="15"/>
      <c r="D28" s="15" t="s">
        <v>149</v>
      </c>
      <c r="E28" s="17"/>
      <c r="F28" s="18">
        <v>2</v>
      </c>
      <c r="G28" s="18"/>
      <c r="H28" s="18"/>
      <c r="I28" s="18"/>
      <c r="J28" s="18">
        <v>10</v>
      </c>
      <c r="K28" s="18"/>
      <c r="L28" s="18">
        <f>J28*F28</f>
        <v>20</v>
      </c>
      <c r="M28" s="18">
        <v>0.38</v>
      </c>
      <c r="N28" s="41">
        <f>L28*M28</f>
        <v>7.6</v>
      </c>
      <c r="O28" s="19" t="s">
        <v>150</v>
      </c>
    </row>
    <row r="29" spans="1:15" ht="24" customHeight="1" x14ac:dyDescent="0.2">
      <c r="A29" s="9" t="s">
        <v>196</v>
      </c>
      <c r="B29" s="10" t="s">
        <v>38</v>
      </c>
      <c r="C29" s="9" t="s">
        <v>14</v>
      </c>
      <c r="D29" s="9" t="s">
        <v>39</v>
      </c>
      <c r="E29" s="11" t="s">
        <v>148</v>
      </c>
      <c r="F29" s="12"/>
      <c r="G29" s="12"/>
      <c r="H29" s="12"/>
      <c r="I29" s="12"/>
      <c r="J29" s="12"/>
      <c r="K29" s="12"/>
      <c r="L29" s="12"/>
      <c r="M29" s="12"/>
      <c r="N29" s="12">
        <f>N30</f>
        <v>9.2000000000000011</v>
      </c>
      <c r="O29" s="12"/>
    </row>
    <row r="30" spans="1:15" ht="45" customHeight="1" x14ac:dyDescent="0.2">
      <c r="A30" s="15"/>
      <c r="B30" s="16"/>
      <c r="C30" s="15"/>
      <c r="D30" s="15" t="s">
        <v>149</v>
      </c>
      <c r="E30" s="17"/>
      <c r="F30" s="18">
        <v>2</v>
      </c>
      <c r="G30" s="18"/>
      <c r="H30" s="18"/>
      <c r="I30" s="18"/>
      <c r="J30" s="18">
        <v>10</v>
      </c>
      <c r="K30" s="18"/>
      <c r="L30" s="18">
        <f>J30*F30</f>
        <v>20</v>
      </c>
      <c r="M30" s="18">
        <v>0.46</v>
      </c>
      <c r="N30" s="41">
        <f>L30*M30</f>
        <v>9.2000000000000011</v>
      </c>
      <c r="O30" s="19" t="s">
        <v>151</v>
      </c>
    </row>
    <row r="31" spans="1:15" ht="24" customHeight="1" x14ac:dyDescent="0.2">
      <c r="A31" s="9" t="s">
        <v>197</v>
      </c>
      <c r="B31" s="10" t="s">
        <v>302</v>
      </c>
      <c r="C31" s="9" t="s">
        <v>64</v>
      </c>
      <c r="D31" s="9" t="s">
        <v>294</v>
      </c>
      <c r="E31" s="11" t="s">
        <v>37</v>
      </c>
      <c r="F31" s="12"/>
      <c r="G31" s="12"/>
      <c r="H31" s="12"/>
      <c r="I31" s="12"/>
      <c r="J31" s="12"/>
      <c r="K31" s="12"/>
      <c r="L31" s="12"/>
      <c r="M31" s="12"/>
      <c r="N31" s="12">
        <f>N32</f>
        <v>48</v>
      </c>
      <c r="O31" s="12"/>
    </row>
    <row r="32" spans="1:15" ht="20.25" customHeight="1" x14ac:dyDescent="0.2">
      <c r="A32" s="15"/>
      <c r="B32" s="16"/>
      <c r="C32" s="15"/>
      <c r="D32" s="15" t="s">
        <v>310</v>
      </c>
      <c r="E32" s="17"/>
      <c r="F32" s="18"/>
      <c r="G32" s="18">
        <v>0.08</v>
      </c>
      <c r="H32" s="18"/>
      <c r="I32" s="18"/>
      <c r="J32" s="18">
        <v>600</v>
      </c>
      <c r="K32" s="18">
        <f>J32*G32</f>
        <v>48</v>
      </c>
      <c r="L32" s="18">
        <f>K32</f>
        <v>48</v>
      </c>
      <c r="M32" s="18"/>
      <c r="N32" s="41">
        <f>K32</f>
        <v>48</v>
      </c>
      <c r="O32" s="18"/>
    </row>
    <row r="33" spans="1:15" ht="24" customHeight="1" x14ac:dyDescent="0.2">
      <c r="A33" s="9" t="s">
        <v>198</v>
      </c>
      <c r="B33" s="10" t="s">
        <v>40</v>
      </c>
      <c r="C33" s="9" t="s">
        <v>41</v>
      </c>
      <c r="D33" s="9" t="s">
        <v>42</v>
      </c>
      <c r="E33" s="11" t="s">
        <v>148</v>
      </c>
      <c r="F33" s="12"/>
      <c r="G33" s="12"/>
      <c r="H33" s="12"/>
      <c r="I33" s="12"/>
      <c r="J33" s="12"/>
      <c r="K33" s="12"/>
      <c r="L33" s="12"/>
      <c r="M33" s="12"/>
      <c r="N33" s="12">
        <f>N34</f>
        <v>15.5</v>
      </c>
      <c r="O33" s="12"/>
    </row>
    <row r="34" spans="1:15" ht="20.25" customHeight="1" x14ac:dyDescent="0.2">
      <c r="A34" s="15"/>
      <c r="B34" s="16"/>
      <c r="C34" s="15"/>
      <c r="D34" s="15" t="s">
        <v>149</v>
      </c>
      <c r="E34" s="17"/>
      <c r="F34" s="18"/>
      <c r="G34" s="18"/>
      <c r="H34" s="18"/>
      <c r="I34" s="18"/>
      <c r="J34" s="18"/>
      <c r="K34" s="18">
        <f>N27+N29</f>
        <v>16.8</v>
      </c>
      <c r="L34" s="18">
        <f>K34</f>
        <v>16.8</v>
      </c>
      <c r="M34" s="18">
        <v>1.3</v>
      </c>
      <c r="N34" s="41">
        <f>K34-M34</f>
        <v>15.5</v>
      </c>
      <c r="O34" s="18"/>
    </row>
    <row r="35" spans="1:15" ht="24" customHeight="1" x14ac:dyDescent="0.2">
      <c r="A35" s="9" t="s">
        <v>199</v>
      </c>
      <c r="B35" s="10" t="s">
        <v>43</v>
      </c>
      <c r="C35" s="9" t="s">
        <v>3</v>
      </c>
      <c r="D35" s="9" t="s">
        <v>44</v>
      </c>
      <c r="E35" s="11" t="s">
        <v>148</v>
      </c>
      <c r="F35" s="12"/>
      <c r="G35" s="12"/>
      <c r="H35" s="12"/>
      <c r="I35" s="12"/>
      <c r="J35" s="12"/>
      <c r="K35" s="12"/>
      <c r="L35" s="12"/>
      <c r="M35" s="12"/>
      <c r="N35" s="12">
        <f>N36</f>
        <v>21.840000000000003</v>
      </c>
      <c r="O35" s="20"/>
    </row>
    <row r="36" spans="1:15" ht="20.25" customHeight="1" x14ac:dyDescent="0.2">
      <c r="A36" s="15"/>
      <c r="B36" s="16"/>
      <c r="C36" s="15"/>
      <c r="D36" s="15" t="s">
        <v>149</v>
      </c>
      <c r="E36" s="17"/>
      <c r="F36" s="18"/>
      <c r="G36" s="18"/>
      <c r="H36" s="18"/>
      <c r="I36" s="18"/>
      <c r="J36" s="18"/>
      <c r="K36" s="18">
        <f>K34</f>
        <v>16.8</v>
      </c>
      <c r="L36" s="18">
        <f>K36</f>
        <v>16.8</v>
      </c>
      <c r="M36" s="18">
        <v>1.3</v>
      </c>
      <c r="N36" s="41">
        <f>L36*M36</f>
        <v>21.840000000000003</v>
      </c>
      <c r="O36" s="18"/>
    </row>
    <row r="37" spans="1:15" ht="36" customHeight="1" x14ac:dyDescent="0.2">
      <c r="A37" s="9" t="s">
        <v>311</v>
      </c>
      <c r="B37" s="10" t="s">
        <v>46</v>
      </c>
      <c r="C37" s="9" t="s">
        <v>14</v>
      </c>
      <c r="D37" s="9" t="s">
        <v>47</v>
      </c>
      <c r="E37" s="11" t="s">
        <v>48</v>
      </c>
      <c r="F37" s="12"/>
      <c r="G37" s="12"/>
      <c r="H37" s="12"/>
      <c r="I37" s="12"/>
      <c r="J37" s="12"/>
      <c r="K37" s="12"/>
      <c r="L37" s="12"/>
      <c r="M37" s="12"/>
      <c r="N37" s="12">
        <f>N38</f>
        <v>2527.2000000000003</v>
      </c>
      <c r="O37" s="20"/>
    </row>
    <row r="38" spans="1:15" ht="20.25" customHeight="1" x14ac:dyDescent="0.2">
      <c r="A38" s="15"/>
      <c r="B38" s="16"/>
      <c r="C38" s="15"/>
      <c r="D38" s="15" t="s">
        <v>149</v>
      </c>
      <c r="E38" s="17"/>
      <c r="F38" s="18"/>
      <c r="G38" s="18"/>
      <c r="H38" s="18"/>
      <c r="I38" s="18"/>
      <c r="J38" s="18"/>
      <c r="K38" s="18">
        <f>N35+(N31*1.3)</f>
        <v>84.240000000000009</v>
      </c>
      <c r="L38" s="18">
        <f>K38</f>
        <v>84.240000000000009</v>
      </c>
      <c r="M38" s="18">
        <v>30</v>
      </c>
      <c r="N38" s="41">
        <f>L38*M38</f>
        <v>2527.2000000000003</v>
      </c>
      <c r="O38" s="18" t="s">
        <v>152</v>
      </c>
    </row>
    <row r="39" spans="1:15" ht="36" customHeight="1" x14ac:dyDescent="0.2">
      <c r="A39" s="9" t="s">
        <v>312</v>
      </c>
      <c r="B39" s="10" t="s">
        <v>303</v>
      </c>
      <c r="C39" s="9" t="s">
        <v>3</v>
      </c>
      <c r="D39" s="9" t="s">
        <v>295</v>
      </c>
      <c r="E39" s="11" t="s">
        <v>304</v>
      </c>
      <c r="F39" s="12"/>
      <c r="G39" s="12"/>
      <c r="H39" s="12"/>
      <c r="I39" s="12"/>
      <c r="J39" s="12"/>
      <c r="K39" s="12"/>
      <c r="L39" s="12"/>
      <c r="M39" s="12"/>
      <c r="N39" s="12">
        <f>N40</f>
        <v>126.36000000000001</v>
      </c>
      <c r="O39" s="20"/>
    </row>
    <row r="40" spans="1:15" ht="20.25" customHeight="1" x14ac:dyDescent="0.2">
      <c r="A40" s="15"/>
      <c r="B40" s="16"/>
      <c r="C40" s="15"/>
      <c r="D40" s="15" t="s">
        <v>313</v>
      </c>
      <c r="E40" s="17"/>
      <c r="F40" s="18"/>
      <c r="G40" s="18"/>
      <c r="H40" s="18"/>
      <c r="I40" s="18"/>
      <c r="J40" s="18"/>
      <c r="K40" s="18">
        <f>K38</f>
        <v>84.240000000000009</v>
      </c>
      <c r="L40" s="18">
        <f>K40</f>
        <v>84.240000000000009</v>
      </c>
      <c r="M40" s="18">
        <v>1.5</v>
      </c>
      <c r="N40" s="41">
        <f>L40*M40</f>
        <v>126.36000000000001</v>
      </c>
      <c r="O40" s="18"/>
    </row>
    <row r="41" spans="1:15" ht="24" customHeight="1" x14ac:dyDescent="0.2">
      <c r="A41" s="7">
        <v>6</v>
      </c>
      <c r="B41" s="7"/>
      <c r="C41" s="7"/>
      <c r="D41" s="7"/>
      <c r="E41" s="7"/>
      <c r="F41" s="14"/>
      <c r="G41" s="14"/>
      <c r="H41" s="14"/>
      <c r="I41" s="14"/>
      <c r="J41" s="14"/>
      <c r="K41" s="14"/>
      <c r="L41" s="14"/>
      <c r="M41" s="14"/>
      <c r="N41" s="14"/>
      <c r="O41" s="14"/>
    </row>
    <row r="42" spans="1:15" ht="24" customHeight="1" x14ac:dyDescent="0.2">
      <c r="A42" s="9" t="s">
        <v>200</v>
      </c>
      <c r="B42" s="10" t="s">
        <v>51</v>
      </c>
      <c r="C42" s="9" t="s">
        <v>3</v>
      </c>
      <c r="D42" s="9" t="s">
        <v>52</v>
      </c>
      <c r="E42" s="11" t="s">
        <v>140</v>
      </c>
      <c r="F42" s="12"/>
      <c r="G42" s="12"/>
      <c r="H42" s="12"/>
      <c r="I42" s="12"/>
      <c r="J42" s="12"/>
      <c r="K42" s="12"/>
      <c r="L42" s="12"/>
      <c r="M42" s="12"/>
      <c r="N42" s="12">
        <f>SUM(N43:N46)</f>
        <v>16.5</v>
      </c>
      <c r="O42" s="12"/>
    </row>
    <row r="43" spans="1:15" ht="24" customHeight="1" x14ac:dyDescent="0.2">
      <c r="A43" s="21"/>
      <c r="B43" s="22"/>
      <c r="C43" s="22"/>
      <c r="D43" s="22" t="s">
        <v>153</v>
      </c>
      <c r="E43" s="23"/>
      <c r="F43" s="24">
        <v>1</v>
      </c>
      <c r="G43" s="24">
        <v>2</v>
      </c>
      <c r="H43" s="24"/>
      <c r="I43" s="24">
        <v>1.5</v>
      </c>
      <c r="J43" s="24">
        <f>G43*I43</f>
        <v>3</v>
      </c>
      <c r="K43" s="24"/>
      <c r="L43" s="24">
        <f>F43*J43</f>
        <v>3</v>
      </c>
      <c r="M43" s="24"/>
      <c r="N43" s="42">
        <f>L43</f>
        <v>3</v>
      </c>
      <c r="O43" s="18"/>
    </row>
    <row r="44" spans="1:15" ht="24" customHeight="1" x14ac:dyDescent="0.2">
      <c r="A44" s="21"/>
      <c r="B44" s="22"/>
      <c r="C44" s="22"/>
      <c r="D44" s="22" t="s">
        <v>154</v>
      </c>
      <c r="E44" s="23"/>
      <c r="F44" s="24">
        <v>2</v>
      </c>
      <c r="G44" s="24">
        <v>3</v>
      </c>
      <c r="H44" s="24"/>
      <c r="I44" s="24">
        <v>1.5</v>
      </c>
      <c r="J44" s="24">
        <f>G44*I44</f>
        <v>4.5</v>
      </c>
      <c r="K44" s="24"/>
      <c r="L44" s="24">
        <f>F44*J44</f>
        <v>9</v>
      </c>
      <c r="M44" s="24"/>
      <c r="N44" s="42">
        <f>L44</f>
        <v>9</v>
      </c>
      <c r="O44" s="18"/>
    </row>
    <row r="45" spans="1:15" ht="24" customHeight="1" x14ac:dyDescent="0.2">
      <c r="A45" s="21"/>
      <c r="B45" s="22"/>
      <c r="C45" s="22"/>
      <c r="D45" s="22" t="s">
        <v>155</v>
      </c>
      <c r="E45" s="23"/>
      <c r="F45" s="24">
        <v>1</v>
      </c>
      <c r="G45" s="24">
        <v>1.5</v>
      </c>
      <c r="H45" s="24"/>
      <c r="I45" s="24">
        <v>1.5</v>
      </c>
      <c r="J45" s="24">
        <f>G45*I45</f>
        <v>2.25</v>
      </c>
      <c r="K45" s="24"/>
      <c r="L45" s="24">
        <f>F45*J45</f>
        <v>2.25</v>
      </c>
      <c r="M45" s="24"/>
      <c r="N45" s="42">
        <f>L45</f>
        <v>2.25</v>
      </c>
      <c r="O45" s="18"/>
    </row>
    <row r="46" spans="1:15" ht="24" customHeight="1" x14ac:dyDescent="0.2">
      <c r="A46" s="21"/>
      <c r="B46" s="22"/>
      <c r="C46" s="22"/>
      <c r="D46" s="22" t="s">
        <v>156</v>
      </c>
      <c r="E46" s="23"/>
      <c r="F46" s="24">
        <v>1</v>
      </c>
      <c r="G46" s="24">
        <v>1.5</v>
      </c>
      <c r="H46" s="24"/>
      <c r="I46" s="24">
        <v>1.5</v>
      </c>
      <c r="J46" s="24">
        <f>G46*I46</f>
        <v>2.25</v>
      </c>
      <c r="K46" s="24"/>
      <c r="L46" s="24">
        <f>F46*J46</f>
        <v>2.25</v>
      </c>
      <c r="M46" s="24"/>
      <c r="N46" s="42">
        <f>L46</f>
        <v>2.25</v>
      </c>
      <c r="O46" s="18"/>
    </row>
    <row r="47" spans="1:15" ht="48" customHeight="1" x14ac:dyDescent="0.2">
      <c r="A47" s="9" t="s">
        <v>201</v>
      </c>
      <c r="B47" s="10" t="s">
        <v>53</v>
      </c>
      <c r="C47" s="9" t="s">
        <v>3</v>
      </c>
      <c r="D47" s="9" t="s">
        <v>54</v>
      </c>
      <c r="E47" s="11" t="s">
        <v>10</v>
      </c>
      <c r="F47" s="12"/>
      <c r="G47" s="12"/>
      <c r="H47" s="12"/>
      <c r="I47" s="12"/>
      <c r="J47" s="12"/>
      <c r="K47" s="12"/>
      <c r="L47" s="12"/>
      <c r="M47" s="12"/>
      <c r="N47" s="12">
        <v>1</v>
      </c>
      <c r="O47" s="12"/>
    </row>
    <row r="48" spans="1:15" ht="36" customHeight="1" x14ac:dyDescent="0.2">
      <c r="A48" s="9" t="s">
        <v>202</v>
      </c>
      <c r="B48" s="10" t="s">
        <v>56</v>
      </c>
      <c r="C48" s="9" t="s">
        <v>3</v>
      </c>
      <c r="D48" s="9" t="s">
        <v>157</v>
      </c>
      <c r="E48" s="11" t="s">
        <v>10</v>
      </c>
      <c r="F48" s="12"/>
      <c r="G48" s="12"/>
      <c r="H48" s="12"/>
      <c r="I48" s="12"/>
      <c r="J48" s="12"/>
      <c r="K48" s="12"/>
      <c r="L48" s="12"/>
      <c r="M48" s="12"/>
      <c r="N48" s="12">
        <v>1</v>
      </c>
      <c r="O48" s="12"/>
    </row>
    <row r="49" spans="1:15" ht="60" customHeight="1" x14ac:dyDescent="0.2">
      <c r="A49" s="9" t="s">
        <v>203</v>
      </c>
      <c r="B49" s="10" t="s">
        <v>58</v>
      </c>
      <c r="C49" s="9" t="s">
        <v>3</v>
      </c>
      <c r="D49" s="9" t="s">
        <v>59</v>
      </c>
      <c r="E49" s="11" t="s">
        <v>10</v>
      </c>
      <c r="F49" s="12"/>
      <c r="G49" s="12"/>
      <c r="H49" s="12"/>
      <c r="I49" s="12"/>
      <c r="J49" s="12"/>
      <c r="K49" s="12"/>
      <c r="L49" s="12"/>
      <c r="M49" s="12"/>
      <c r="N49" s="12">
        <v>1</v>
      </c>
      <c r="O49" s="12"/>
    </row>
    <row r="50" spans="1:15" ht="24" customHeight="1" x14ac:dyDescent="0.2">
      <c r="A50" s="9" t="s">
        <v>204</v>
      </c>
      <c r="B50" s="10" t="s">
        <v>60</v>
      </c>
      <c r="C50" s="9" t="s">
        <v>41</v>
      </c>
      <c r="D50" s="9" t="s">
        <v>61</v>
      </c>
      <c r="E50" s="11" t="s">
        <v>62</v>
      </c>
      <c r="F50" s="12"/>
      <c r="G50" s="12"/>
      <c r="H50" s="12"/>
      <c r="I50" s="12"/>
      <c r="J50" s="12"/>
      <c r="K50" s="12"/>
      <c r="L50" s="12"/>
      <c r="M50" s="12"/>
      <c r="N50" s="12">
        <f>N51</f>
        <v>5</v>
      </c>
      <c r="O50" s="12"/>
    </row>
    <row r="51" spans="1:15" ht="24" customHeight="1" x14ac:dyDescent="0.2">
      <c r="A51" s="15"/>
      <c r="B51" s="16"/>
      <c r="C51" s="15"/>
      <c r="D51" s="22" t="s">
        <v>158</v>
      </c>
      <c r="E51" s="17"/>
      <c r="F51" s="18">
        <v>5</v>
      </c>
      <c r="G51" s="18"/>
      <c r="H51" s="18"/>
      <c r="I51" s="18"/>
      <c r="J51" s="18"/>
      <c r="K51" s="18"/>
      <c r="L51" s="18">
        <f>F51</f>
        <v>5</v>
      </c>
      <c r="M51" s="18"/>
      <c r="N51" s="41">
        <f>F51</f>
        <v>5</v>
      </c>
      <c r="O51" s="18"/>
    </row>
    <row r="52" spans="1:15" ht="24" customHeight="1" x14ac:dyDescent="0.2">
      <c r="A52" s="9" t="s">
        <v>205</v>
      </c>
      <c r="B52" s="10" t="s">
        <v>63</v>
      </c>
      <c r="C52" s="9" t="s">
        <v>64</v>
      </c>
      <c r="D52" s="9" t="s">
        <v>159</v>
      </c>
      <c r="E52" s="11" t="s">
        <v>29</v>
      </c>
      <c r="F52" s="12"/>
      <c r="G52" s="12"/>
      <c r="H52" s="12"/>
      <c r="I52" s="12"/>
      <c r="J52" s="12"/>
      <c r="K52" s="12"/>
      <c r="L52" s="12"/>
      <c r="M52" s="12"/>
      <c r="N52" s="12">
        <f>N53</f>
        <v>15</v>
      </c>
      <c r="O52" s="12"/>
    </row>
    <row r="53" spans="1:15" ht="24" customHeight="1" x14ac:dyDescent="0.2">
      <c r="A53" s="15"/>
      <c r="B53" s="16"/>
      <c r="C53" s="15"/>
      <c r="D53" s="22" t="s">
        <v>160</v>
      </c>
      <c r="E53" s="17"/>
      <c r="F53" s="18">
        <v>1</v>
      </c>
      <c r="G53" s="18"/>
      <c r="H53" s="18"/>
      <c r="I53" s="18">
        <v>15</v>
      </c>
      <c r="J53" s="18"/>
      <c r="K53" s="18"/>
      <c r="L53" s="18">
        <f>I53*F53</f>
        <v>15</v>
      </c>
      <c r="M53" s="18"/>
      <c r="N53" s="41">
        <f>L53</f>
        <v>15</v>
      </c>
      <c r="O53" s="18"/>
    </row>
    <row r="54" spans="1:15" ht="24" customHeight="1" x14ac:dyDescent="0.2">
      <c r="A54" s="9" t="s">
        <v>206</v>
      </c>
      <c r="B54" s="10" t="s">
        <v>67</v>
      </c>
      <c r="C54" s="9" t="s">
        <v>14</v>
      </c>
      <c r="D54" s="9" t="s">
        <v>68</v>
      </c>
      <c r="E54" s="11" t="s">
        <v>140</v>
      </c>
      <c r="F54" s="12"/>
      <c r="G54" s="12"/>
      <c r="H54" s="12"/>
      <c r="I54" s="12"/>
      <c r="J54" s="12"/>
      <c r="K54" s="12"/>
      <c r="L54" s="12"/>
      <c r="M54" s="12"/>
      <c r="N54" s="12">
        <f>N55</f>
        <v>616</v>
      </c>
      <c r="O54" s="12"/>
    </row>
    <row r="55" spans="1:15" ht="24" customHeight="1" x14ac:dyDescent="0.2">
      <c r="A55" s="15"/>
      <c r="B55" s="16"/>
      <c r="C55" s="15"/>
      <c r="D55" s="22" t="s">
        <v>161</v>
      </c>
      <c r="E55" s="17"/>
      <c r="F55" s="18"/>
      <c r="G55" s="18"/>
      <c r="H55" s="18"/>
      <c r="I55" s="18"/>
      <c r="J55" s="18">
        <f>280*2.2</f>
        <v>616</v>
      </c>
      <c r="K55" s="18"/>
      <c r="L55" s="18">
        <f>J55</f>
        <v>616</v>
      </c>
      <c r="M55" s="18"/>
      <c r="N55" s="41">
        <f>L55</f>
        <v>616</v>
      </c>
      <c r="O55" s="18"/>
    </row>
    <row r="56" spans="1:15" ht="24" customHeight="1" x14ac:dyDescent="0.2">
      <c r="A56" s="9" t="s">
        <v>207</v>
      </c>
      <c r="B56" s="10" t="s">
        <v>69</v>
      </c>
      <c r="C56" s="9" t="s">
        <v>3</v>
      </c>
      <c r="D56" s="9" t="s">
        <v>70</v>
      </c>
      <c r="E56" s="11" t="s">
        <v>71</v>
      </c>
      <c r="F56" s="12">
        <v>1</v>
      </c>
      <c r="G56" s="12"/>
      <c r="H56" s="12"/>
      <c r="I56" s="12"/>
      <c r="J56" s="12"/>
      <c r="K56" s="12"/>
      <c r="L56" s="12"/>
      <c r="M56" s="12"/>
      <c r="N56" s="12">
        <f>F56</f>
        <v>1</v>
      </c>
      <c r="O56" s="12"/>
    </row>
    <row r="57" spans="1:15" ht="24" customHeight="1" x14ac:dyDescent="0.2">
      <c r="A57" s="7">
        <v>7</v>
      </c>
      <c r="B57" s="7"/>
      <c r="C57" s="7"/>
      <c r="D57" s="7" t="s">
        <v>73</v>
      </c>
      <c r="E57" s="7"/>
      <c r="F57" s="14"/>
      <c r="G57" s="14"/>
      <c r="H57" s="14"/>
      <c r="I57" s="14"/>
      <c r="J57" s="14"/>
      <c r="K57" s="14"/>
      <c r="L57" s="14"/>
      <c r="M57" s="14"/>
      <c r="N57" s="14"/>
      <c r="O57" s="14"/>
    </row>
    <row r="58" spans="1:15" ht="24" customHeight="1" x14ac:dyDescent="0.2">
      <c r="A58" s="9" t="s">
        <v>208</v>
      </c>
      <c r="B58" s="10" t="s">
        <v>74</v>
      </c>
      <c r="C58" s="9" t="s">
        <v>75</v>
      </c>
      <c r="D58" s="9" t="s">
        <v>162</v>
      </c>
      <c r="E58" s="11" t="s">
        <v>10</v>
      </c>
      <c r="F58" s="12"/>
      <c r="G58" s="12"/>
      <c r="H58" s="12"/>
      <c r="I58" s="12"/>
      <c r="J58" s="12"/>
      <c r="K58" s="12"/>
      <c r="L58" s="12"/>
      <c r="M58" s="12"/>
      <c r="N58" s="12">
        <f>N59</f>
        <v>16</v>
      </c>
      <c r="O58" s="12"/>
    </row>
    <row r="59" spans="1:15" ht="24" customHeight="1" x14ac:dyDescent="0.2">
      <c r="A59" s="15"/>
      <c r="B59" s="16"/>
      <c r="C59" s="15"/>
      <c r="D59" s="22" t="s">
        <v>163</v>
      </c>
      <c r="E59" s="17"/>
      <c r="F59" s="18">
        <v>16</v>
      </c>
      <c r="G59" s="18"/>
      <c r="H59" s="18"/>
      <c r="I59" s="18"/>
      <c r="J59" s="18"/>
      <c r="K59" s="18"/>
      <c r="L59" s="18">
        <f>F59</f>
        <v>16</v>
      </c>
      <c r="M59" s="18"/>
      <c r="N59" s="41">
        <f>L59</f>
        <v>16</v>
      </c>
      <c r="O59" s="18"/>
    </row>
    <row r="60" spans="1:15" ht="24" customHeight="1" x14ac:dyDescent="0.2">
      <c r="A60" s="9" t="s">
        <v>209</v>
      </c>
      <c r="B60" s="10" t="s">
        <v>76</v>
      </c>
      <c r="C60" s="9" t="s">
        <v>75</v>
      </c>
      <c r="D60" s="9" t="s">
        <v>164</v>
      </c>
      <c r="E60" s="11" t="s">
        <v>10</v>
      </c>
      <c r="F60" s="12"/>
      <c r="G60" s="12"/>
      <c r="H60" s="12"/>
      <c r="I60" s="12"/>
      <c r="J60" s="12"/>
      <c r="K60" s="12"/>
      <c r="L60" s="12"/>
      <c r="M60" s="12"/>
      <c r="N60" s="12">
        <f>N61</f>
        <v>9</v>
      </c>
      <c r="O60" s="12"/>
    </row>
    <row r="61" spans="1:15" ht="24" customHeight="1" x14ac:dyDescent="0.2">
      <c r="A61" s="15"/>
      <c r="B61" s="16"/>
      <c r="C61" s="15"/>
      <c r="D61" s="22" t="s">
        <v>165</v>
      </c>
      <c r="E61" s="17"/>
      <c r="F61" s="18">
        <v>9</v>
      </c>
      <c r="G61" s="18"/>
      <c r="H61" s="18"/>
      <c r="I61" s="18"/>
      <c r="J61" s="18"/>
      <c r="K61" s="18"/>
      <c r="L61" s="18">
        <f>F61</f>
        <v>9</v>
      </c>
      <c r="M61" s="18"/>
      <c r="N61" s="41">
        <f>L61</f>
        <v>9</v>
      </c>
      <c r="O61" s="18"/>
    </row>
    <row r="62" spans="1:15" ht="24" customHeight="1" x14ac:dyDescent="0.2">
      <c r="A62" s="9" t="s">
        <v>210</v>
      </c>
      <c r="B62" s="10" t="s">
        <v>77</v>
      </c>
      <c r="C62" s="9" t="s">
        <v>14</v>
      </c>
      <c r="D62" s="9" t="s">
        <v>78</v>
      </c>
      <c r="E62" s="11" t="s">
        <v>140</v>
      </c>
      <c r="F62" s="12"/>
      <c r="G62" s="12"/>
      <c r="H62" s="12"/>
      <c r="I62" s="12"/>
      <c r="J62" s="12"/>
      <c r="K62" s="12"/>
      <c r="L62" s="12"/>
      <c r="M62" s="12"/>
      <c r="N62" s="12">
        <f>N63</f>
        <v>4326.16</v>
      </c>
      <c r="O62" s="12"/>
    </row>
    <row r="63" spans="1:15" ht="24" customHeight="1" x14ac:dyDescent="0.2">
      <c r="A63" s="15"/>
      <c r="B63" s="16"/>
      <c r="C63" s="15"/>
      <c r="D63" s="22" t="s">
        <v>166</v>
      </c>
      <c r="E63" s="17"/>
      <c r="F63" s="18"/>
      <c r="G63" s="18"/>
      <c r="H63" s="18"/>
      <c r="I63" s="18"/>
      <c r="J63" s="41">
        <v>4326.16</v>
      </c>
      <c r="K63" s="18"/>
      <c r="L63" s="18">
        <f>J63</f>
        <v>4326.16</v>
      </c>
      <c r="M63" s="18"/>
      <c r="N63" s="41">
        <f>L63</f>
        <v>4326.16</v>
      </c>
      <c r="O63" s="18"/>
    </row>
    <row r="64" spans="1:15" ht="24" customHeight="1" x14ac:dyDescent="0.2">
      <c r="A64" s="9" t="s">
        <v>211</v>
      </c>
      <c r="B64" s="10" t="s">
        <v>40</v>
      </c>
      <c r="C64" s="9" t="s">
        <v>41</v>
      </c>
      <c r="D64" s="9" t="s">
        <v>42</v>
      </c>
      <c r="E64" s="11" t="s">
        <v>148</v>
      </c>
      <c r="F64" s="12"/>
      <c r="G64" s="12"/>
      <c r="H64" s="12"/>
      <c r="I64" s="12"/>
      <c r="J64" s="12"/>
      <c r="K64" s="12"/>
      <c r="L64" s="12"/>
      <c r="M64" s="12"/>
      <c r="N64" s="12">
        <f>SUM(N65:N67)</f>
        <v>1161.232</v>
      </c>
      <c r="O64" s="12"/>
    </row>
    <row r="65" spans="1:15" ht="24" customHeight="1" x14ac:dyDescent="0.2">
      <c r="A65" s="15"/>
      <c r="B65" s="16"/>
      <c r="C65" s="15"/>
      <c r="D65" s="22" t="s">
        <v>166</v>
      </c>
      <c r="E65" s="17"/>
      <c r="F65" s="18"/>
      <c r="G65" s="18"/>
      <c r="H65" s="18"/>
      <c r="I65" s="25"/>
      <c r="J65" s="18">
        <f>N63</f>
        <v>4326.16</v>
      </c>
      <c r="K65" s="18">
        <f>J65*0.2</f>
        <v>865.23199999999997</v>
      </c>
      <c r="L65" s="18">
        <f>K65</f>
        <v>865.23199999999997</v>
      </c>
      <c r="M65" s="18"/>
      <c r="N65" s="41">
        <f>L65</f>
        <v>865.23199999999997</v>
      </c>
      <c r="O65" s="26" t="s">
        <v>167</v>
      </c>
    </row>
    <row r="66" spans="1:15" ht="28.5" x14ac:dyDescent="0.2">
      <c r="A66" s="15"/>
      <c r="B66" s="16"/>
      <c r="C66" s="15"/>
      <c r="D66" s="22" t="s">
        <v>163</v>
      </c>
      <c r="E66" s="17"/>
      <c r="F66" s="18">
        <f>N59</f>
        <v>16</v>
      </c>
      <c r="G66" s="18"/>
      <c r="H66" s="18"/>
      <c r="I66" s="18"/>
      <c r="J66" s="18"/>
      <c r="K66" s="18">
        <f>F66*9.5</f>
        <v>152</v>
      </c>
      <c r="L66" s="18">
        <f>K66</f>
        <v>152</v>
      </c>
      <c r="M66" s="18"/>
      <c r="N66" s="41">
        <f>L66</f>
        <v>152</v>
      </c>
      <c r="O66" s="26" t="s">
        <v>168</v>
      </c>
    </row>
    <row r="67" spans="1:15" ht="28.5" x14ac:dyDescent="0.2">
      <c r="A67" s="15"/>
      <c r="B67" s="16"/>
      <c r="C67" s="15"/>
      <c r="D67" s="22" t="s">
        <v>165</v>
      </c>
      <c r="E67" s="17"/>
      <c r="F67" s="18">
        <f>N61</f>
        <v>9</v>
      </c>
      <c r="G67" s="18"/>
      <c r="H67" s="18"/>
      <c r="I67" s="18"/>
      <c r="J67" s="18"/>
      <c r="K67" s="18">
        <f>F67*16</f>
        <v>144</v>
      </c>
      <c r="L67" s="18">
        <f>K67</f>
        <v>144</v>
      </c>
      <c r="M67" s="18"/>
      <c r="N67" s="41">
        <f>L67</f>
        <v>144</v>
      </c>
      <c r="O67" s="26" t="s">
        <v>169</v>
      </c>
    </row>
    <row r="68" spans="1:15" ht="24" customHeight="1" x14ac:dyDescent="0.2">
      <c r="A68" s="9" t="s">
        <v>212</v>
      </c>
      <c r="B68" s="10" t="s">
        <v>79</v>
      </c>
      <c r="C68" s="9" t="s">
        <v>64</v>
      </c>
      <c r="D68" s="9" t="s">
        <v>170</v>
      </c>
      <c r="E68" s="11" t="s">
        <v>148</v>
      </c>
      <c r="F68" s="12"/>
      <c r="G68" s="12"/>
      <c r="H68" s="12"/>
      <c r="I68" s="12"/>
      <c r="J68" s="12"/>
      <c r="K68" s="12"/>
      <c r="L68" s="12"/>
      <c r="M68" s="12"/>
      <c r="N68" s="12">
        <f>SUM(N69:N71)</f>
        <v>1161.232</v>
      </c>
      <c r="O68" s="12"/>
    </row>
    <row r="69" spans="1:15" ht="24" customHeight="1" x14ac:dyDescent="0.2">
      <c r="A69" s="15"/>
      <c r="B69" s="16"/>
      <c r="C69" s="15"/>
      <c r="D69" s="22" t="s">
        <v>166</v>
      </c>
      <c r="E69" s="17"/>
      <c r="F69" s="18"/>
      <c r="G69" s="18"/>
      <c r="H69" s="18"/>
      <c r="I69" s="25"/>
      <c r="J69" s="18">
        <f>J65</f>
        <v>4326.16</v>
      </c>
      <c r="K69" s="18">
        <f>J69*0.2</f>
        <v>865.23199999999997</v>
      </c>
      <c r="L69" s="18">
        <f>K69</f>
        <v>865.23199999999997</v>
      </c>
      <c r="M69" s="18"/>
      <c r="N69" s="41">
        <f>L69</f>
        <v>865.23199999999997</v>
      </c>
      <c r="O69" s="26" t="s">
        <v>167</v>
      </c>
    </row>
    <row r="70" spans="1:15" ht="28.5" x14ac:dyDescent="0.2">
      <c r="A70" s="15"/>
      <c r="B70" s="16"/>
      <c r="C70" s="15"/>
      <c r="D70" s="22" t="s">
        <v>163</v>
      </c>
      <c r="E70" s="17"/>
      <c r="F70" s="18">
        <f>F66</f>
        <v>16</v>
      </c>
      <c r="G70" s="18"/>
      <c r="H70" s="18"/>
      <c r="I70" s="18"/>
      <c r="J70" s="18"/>
      <c r="K70" s="18">
        <f>F70*9.5</f>
        <v>152</v>
      </c>
      <c r="L70" s="18">
        <f>K70</f>
        <v>152</v>
      </c>
      <c r="M70" s="18"/>
      <c r="N70" s="41">
        <f>L70</f>
        <v>152</v>
      </c>
      <c r="O70" s="26" t="s">
        <v>168</v>
      </c>
    </row>
    <row r="71" spans="1:15" ht="28.5" x14ac:dyDescent="0.2">
      <c r="A71" s="15"/>
      <c r="B71" s="16"/>
      <c r="C71" s="15"/>
      <c r="D71" s="22" t="s">
        <v>165</v>
      </c>
      <c r="E71" s="17"/>
      <c r="F71" s="18">
        <f>F67</f>
        <v>9</v>
      </c>
      <c r="G71" s="18"/>
      <c r="H71" s="18"/>
      <c r="I71" s="18"/>
      <c r="J71" s="18"/>
      <c r="K71" s="18">
        <f>F71*16</f>
        <v>144</v>
      </c>
      <c r="L71" s="18">
        <f>K71</f>
        <v>144</v>
      </c>
      <c r="M71" s="18"/>
      <c r="N71" s="41">
        <f>L71</f>
        <v>144</v>
      </c>
      <c r="O71" s="26" t="s">
        <v>169</v>
      </c>
    </row>
    <row r="72" spans="1:15" ht="36" customHeight="1" x14ac:dyDescent="0.2">
      <c r="A72" s="9" t="s">
        <v>213</v>
      </c>
      <c r="B72" s="10" t="s">
        <v>46</v>
      </c>
      <c r="C72" s="9" t="s">
        <v>14</v>
      </c>
      <c r="D72" s="9" t="s">
        <v>47</v>
      </c>
      <c r="E72" s="11" t="s">
        <v>48</v>
      </c>
      <c r="F72" s="12"/>
      <c r="G72" s="12"/>
      <c r="H72" s="12"/>
      <c r="I72" s="12"/>
      <c r="J72" s="12"/>
      <c r="K72" s="12"/>
      <c r="L72" s="12"/>
      <c r="M72" s="12"/>
      <c r="N72" s="12">
        <f>N73</f>
        <v>34836.959999999999</v>
      </c>
      <c r="O72" s="12"/>
    </row>
    <row r="73" spans="1:15" ht="24" customHeight="1" x14ac:dyDescent="0.2">
      <c r="A73" s="15"/>
      <c r="B73" s="16"/>
      <c r="C73" s="15"/>
      <c r="D73" s="22" t="s">
        <v>171</v>
      </c>
      <c r="E73" s="17"/>
      <c r="F73" s="18"/>
      <c r="G73" s="18"/>
      <c r="H73" s="18"/>
      <c r="I73" s="18"/>
      <c r="J73" s="18"/>
      <c r="K73" s="18">
        <f>N68</f>
        <v>1161.232</v>
      </c>
      <c r="L73" s="18">
        <f>K73</f>
        <v>1161.232</v>
      </c>
      <c r="M73" s="18">
        <v>30</v>
      </c>
      <c r="N73" s="41">
        <f>L73*M73</f>
        <v>34836.959999999999</v>
      </c>
      <c r="O73" s="18" t="s">
        <v>172</v>
      </c>
    </row>
    <row r="74" spans="1:15" ht="24" customHeight="1" x14ac:dyDescent="0.2">
      <c r="A74" s="7">
        <v>8</v>
      </c>
      <c r="B74" s="7"/>
      <c r="C74" s="7"/>
      <c r="D74" s="7" t="s">
        <v>82</v>
      </c>
      <c r="E74" s="7"/>
      <c r="F74" s="14"/>
      <c r="G74" s="14"/>
      <c r="H74" s="14"/>
      <c r="I74" s="14"/>
      <c r="J74" s="14"/>
      <c r="K74" s="14"/>
      <c r="L74" s="14"/>
      <c r="M74" s="14"/>
      <c r="N74" s="14"/>
      <c r="O74" s="14"/>
    </row>
    <row r="75" spans="1:15" ht="24" customHeight="1" x14ac:dyDescent="0.2">
      <c r="A75" s="9" t="s">
        <v>214</v>
      </c>
      <c r="B75" s="10" t="s">
        <v>83</v>
      </c>
      <c r="C75" s="9" t="s">
        <v>41</v>
      </c>
      <c r="D75" s="9" t="s">
        <v>84</v>
      </c>
      <c r="E75" s="11" t="s">
        <v>148</v>
      </c>
      <c r="F75" s="12"/>
      <c r="G75" s="12"/>
      <c r="H75" s="12"/>
      <c r="I75" s="12"/>
      <c r="J75" s="12"/>
      <c r="K75" s="12"/>
      <c r="L75" s="12"/>
      <c r="M75" s="12"/>
      <c r="N75" s="12">
        <f>N76</f>
        <v>2067</v>
      </c>
      <c r="O75" s="12"/>
    </row>
    <row r="76" spans="1:15" ht="24" customHeight="1" x14ac:dyDescent="0.2">
      <c r="A76" s="15"/>
      <c r="B76" s="16"/>
      <c r="C76" s="15"/>
      <c r="D76" s="22" t="s">
        <v>173</v>
      </c>
      <c r="E76" s="17"/>
      <c r="F76" s="18"/>
      <c r="G76" s="18"/>
      <c r="H76" s="18"/>
      <c r="I76" s="18"/>
      <c r="J76" s="18"/>
      <c r="K76" s="41">
        <f>3975*0.52</f>
        <v>2067</v>
      </c>
      <c r="L76" s="18">
        <f>K76</f>
        <v>2067</v>
      </c>
      <c r="M76" s="18"/>
      <c r="N76" s="41">
        <f>L76</f>
        <v>2067</v>
      </c>
      <c r="O76" s="18"/>
    </row>
    <row r="77" spans="1:15" ht="24" customHeight="1" x14ac:dyDescent="0.2">
      <c r="A77" s="9" t="s">
        <v>215</v>
      </c>
      <c r="B77" s="10" t="s">
        <v>85</v>
      </c>
      <c r="C77" s="9" t="s">
        <v>3</v>
      </c>
      <c r="D77" s="9" t="s">
        <v>86</v>
      </c>
      <c r="E77" s="11" t="s">
        <v>148</v>
      </c>
      <c r="F77" s="12"/>
      <c r="G77" s="12"/>
      <c r="H77" s="12"/>
      <c r="I77" s="12"/>
      <c r="J77" s="12"/>
      <c r="K77" s="12"/>
      <c r="L77" s="12"/>
      <c r="M77" s="12"/>
      <c r="N77" s="12">
        <f>N78</f>
        <v>2687.1</v>
      </c>
      <c r="O77" s="12"/>
    </row>
    <row r="78" spans="1:15" ht="24" customHeight="1" x14ac:dyDescent="0.2">
      <c r="A78" s="15"/>
      <c r="B78" s="16"/>
      <c r="C78" s="15"/>
      <c r="D78" s="22" t="s">
        <v>173</v>
      </c>
      <c r="E78" s="17"/>
      <c r="F78" s="18"/>
      <c r="G78" s="18"/>
      <c r="H78" s="18"/>
      <c r="I78" s="18"/>
      <c r="J78" s="18"/>
      <c r="K78" s="18">
        <f>N75</f>
        <v>2067</v>
      </c>
      <c r="L78" s="18"/>
      <c r="M78" s="18">
        <v>1.3</v>
      </c>
      <c r="N78" s="41">
        <f>K78*M78</f>
        <v>2687.1</v>
      </c>
      <c r="O78" s="18" t="s">
        <v>174</v>
      </c>
    </row>
    <row r="79" spans="1:15" ht="24" customHeight="1" x14ac:dyDescent="0.2">
      <c r="A79" s="9" t="s">
        <v>216</v>
      </c>
      <c r="B79" s="10" t="s">
        <v>40</v>
      </c>
      <c r="C79" s="9" t="s">
        <v>41</v>
      </c>
      <c r="D79" s="9" t="s">
        <v>42</v>
      </c>
      <c r="E79" s="11" t="s">
        <v>148</v>
      </c>
      <c r="F79" s="12"/>
      <c r="G79" s="12"/>
      <c r="H79" s="12"/>
      <c r="I79" s="12"/>
      <c r="J79" s="12"/>
      <c r="K79" s="12"/>
      <c r="L79" s="12"/>
      <c r="M79" s="12"/>
      <c r="N79" s="12">
        <f>N80</f>
        <v>2687.1</v>
      </c>
      <c r="O79" s="12"/>
    </row>
    <row r="80" spans="1:15" ht="24" customHeight="1" x14ac:dyDescent="0.2">
      <c r="A80" s="15"/>
      <c r="B80" s="16"/>
      <c r="C80" s="15"/>
      <c r="D80" s="22" t="s">
        <v>173</v>
      </c>
      <c r="E80" s="17"/>
      <c r="F80" s="18"/>
      <c r="G80" s="18"/>
      <c r="H80" s="18"/>
      <c r="I80" s="18"/>
      <c r="J80" s="18"/>
      <c r="K80" s="18">
        <f>K78</f>
        <v>2067</v>
      </c>
      <c r="L80" s="18"/>
      <c r="M80" s="18">
        <v>1.3</v>
      </c>
      <c r="N80" s="41">
        <f>K80*M80</f>
        <v>2687.1</v>
      </c>
      <c r="O80" s="18" t="s">
        <v>174</v>
      </c>
    </row>
    <row r="81" spans="1:15" ht="24" customHeight="1" x14ac:dyDescent="0.2">
      <c r="A81" s="9" t="s">
        <v>217</v>
      </c>
      <c r="B81" s="10" t="s">
        <v>79</v>
      </c>
      <c r="C81" s="9" t="s">
        <v>64</v>
      </c>
      <c r="D81" s="9" t="s">
        <v>170</v>
      </c>
      <c r="E81" s="11" t="s">
        <v>148</v>
      </c>
      <c r="F81" s="12"/>
      <c r="G81" s="12"/>
      <c r="H81" s="12"/>
      <c r="I81" s="12"/>
      <c r="J81" s="12"/>
      <c r="K81" s="12"/>
      <c r="L81" s="12"/>
      <c r="M81" s="12"/>
      <c r="N81" s="12">
        <f>N82</f>
        <v>2687.1</v>
      </c>
      <c r="O81" s="12"/>
    </row>
    <row r="82" spans="1:15" ht="24" customHeight="1" x14ac:dyDescent="0.2">
      <c r="A82" s="15"/>
      <c r="B82" s="16"/>
      <c r="C82" s="15"/>
      <c r="D82" s="22" t="s">
        <v>173</v>
      </c>
      <c r="E82" s="17"/>
      <c r="F82" s="18"/>
      <c r="G82" s="18"/>
      <c r="H82" s="18"/>
      <c r="I82" s="18"/>
      <c r="J82" s="18"/>
      <c r="K82" s="18">
        <f>K80</f>
        <v>2067</v>
      </c>
      <c r="L82" s="18"/>
      <c r="M82" s="18">
        <v>1.3</v>
      </c>
      <c r="N82" s="41">
        <f>K82*M82</f>
        <v>2687.1</v>
      </c>
      <c r="O82" s="18" t="s">
        <v>174</v>
      </c>
    </row>
    <row r="83" spans="1:15" ht="36" customHeight="1" x14ac:dyDescent="0.2">
      <c r="A83" s="9" t="s">
        <v>218</v>
      </c>
      <c r="B83" s="10" t="s">
        <v>46</v>
      </c>
      <c r="C83" s="9" t="s">
        <v>14</v>
      </c>
      <c r="D83" s="9" t="s">
        <v>47</v>
      </c>
      <c r="E83" s="11" t="s">
        <v>48</v>
      </c>
      <c r="F83" s="27"/>
      <c r="G83" s="27"/>
      <c r="H83" s="27"/>
      <c r="I83" s="27"/>
      <c r="J83" s="27"/>
      <c r="K83" s="27"/>
      <c r="L83" s="27"/>
      <c r="M83" s="27"/>
      <c r="N83" s="27">
        <f>N84</f>
        <v>80613</v>
      </c>
      <c r="O83" s="12"/>
    </row>
    <row r="84" spans="1:15" ht="24" customHeight="1" x14ac:dyDescent="0.2">
      <c r="A84" s="15"/>
      <c r="B84" s="16"/>
      <c r="C84" s="15"/>
      <c r="D84" s="22" t="s">
        <v>173</v>
      </c>
      <c r="E84" s="17"/>
      <c r="F84" s="18"/>
      <c r="G84" s="18"/>
      <c r="H84" s="18"/>
      <c r="I84" s="18"/>
      <c r="J84" s="18"/>
      <c r="K84" s="18">
        <f>N81</f>
        <v>2687.1</v>
      </c>
      <c r="L84" s="18"/>
      <c r="M84" s="18">
        <v>30</v>
      </c>
      <c r="N84" s="41">
        <f>K84*M84</f>
        <v>80613</v>
      </c>
      <c r="O84" s="18" t="s">
        <v>152</v>
      </c>
    </row>
    <row r="85" spans="1:15" ht="36" customHeight="1" x14ac:dyDescent="0.2">
      <c r="A85" s="9" t="s">
        <v>314</v>
      </c>
      <c r="B85" s="10" t="s">
        <v>303</v>
      </c>
      <c r="C85" s="9" t="s">
        <v>3</v>
      </c>
      <c r="D85" s="9" t="s">
        <v>295</v>
      </c>
      <c r="E85" s="11" t="s">
        <v>304</v>
      </c>
      <c r="F85" s="27"/>
      <c r="G85" s="27"/>
      <c r="H85" s="27"/>
      <c r="I85" s="27"/>
      <c r="J85" s="27"/>
      <c r="K85" s="27"/>
      <c r="L85" s="27"/>
      <c r="M85" s="27"/>
      <c r="N85" s="27">
        <f>N86</f>
        <v>4299.3599999999997</v>
      </c>
      <c r="O85" s="12"/>
    </row>
    <row r="86" spans="1:15" ht="24" customHeight="1" x14ac:dyDescent="0.2">
      <c r="A86" s="15"/>
      <c r="B86" s="16"/>
      <c r="C86" s="15"/>
      <c r="D86" s="22" t="s">
        <v>173</v>
      </c>
      <c r="E86" s="17"/>
      <c r="F86" s="18"/>
      <c r="G86" s="18"/>
      <c r="H86" s="18"/>
      <c r="I86" s="18"/>
      <c r="J86" s="18"/>
      <c r="K86" s="18">
        <f>K84</f>
        <v>2687.1</v>
      </c>
      <c r="L86" s="18"/>
      <c r="M86" s="18">
        <v>1.6</v>
      </c>
      <c r="N86" s="41">
        <f>K86*M86</f>
        <v>4299.3599999999997</v>
      </c>
      <c r="O86" s="18" t="s">
        <v>315</v>
      </c>
    </row>
    <row r="87" spans="1:15" ht="24" customHeight="1" x14ac:dyDescent="0.2">
      <c r="A87" s="7">
        <v>9</v>
      </c>
      <c r="B87" s="7"/>
      <c r="C87" s="7"/>
      <c r="D87" s="7" t="s">
        <v>88</v>
      </c>
      <c r="E87" s="7"/>
      <c r="F87" s="28"/>
      <c r="G87" s="28"/>
      <c r="H87" s="28"/>
      <c r="I87" s="28"/>
      <c r="J87" s="28"/>
      <c r="K87" s="28"/>
      <c r="L87" s="28"/>
      <c r="M87" s="28"/>
      <c r="N87" s="28"/>
      <c r="O87" s="14"/>
    </row>
    <row r="88" spans="1:15" ht="48" customHeight="1" x14ac:dyDescent="0.2">
      <c r="A88" s="9" t="s">
        <v>219</v>
      </c>
      <c r="B88" s="10" t="s">
        <v>89</v>
      </c>
      <c r="C88" s="9" t="s">
        <v>14</v>
      </c>
      <c r="D88" s="45" t="s">
        <v>253</v>
      </c>
      <c r="E88" s="11" t="s">
        <v>29</v>
      </c>
      <c r="F88" s="27"/>
      <c r="G88" s="27"/>
      <c r="H88" s="27"/>
      <c r="I88" s="27"/>
      <c r="J88" s="27"/>
      <c r="K88" s="27"/>
      <c r="L88" s="27"/>
      <c r="M88" s="27"/>
      <c r="N88" s="27">
        <f>+SUM(N89:N90)</f>
        <v>15300</v>
      </c>
      <c r="O88" s="12"/>
    </row>
    <row r="89" spans="1:15" ht="24" customHeight="1" x14ac:dyDescent="0.2">
      <c r="A89" s="15"/>
      <c r="B89" s="16"/>
      <c r="C89" s="15"/>
      <c r="D89" s="22" t="s">
        <v>237</v>
      </c>
      <c r="E89" s="17"/>
      <c r="F89" s="18">
        <v>1165</v>
      </c>
      <c r="G89" s="18">
        <v>12</v>
      </c>
      <c r="H89" s="18"/>
      <c r="I89" s="18"/>
      <c r="J89" s="18"/>
      <c r="K89" s="18"/>
      <c r="L89" s="18">
        <f>F89*G89</f>
        <v>13980</v>
      </c>
      <c r="M89" s="18"/>
      <c r="N89" s="41">
        <f>L89</f>
        <v>13980</v>
      </c>
      <c r="O89" s="18"/>
    </row>
    <row r="90" spans="1:15" ht="24" customHeight="1" x14ac:dyDescent="0.2">
      <c r="A90" s="15"/>
      <c r="B90" s="16"/>
      <c r="C90" s="15"/>
      <c r="D90" s="22" t="s">
        <v>238</v>
      </c>
      <c r="E90" s="17"/>
      <c r="F90" s="18">
        <v>132</v>
      </c>
      <c r="G90" s="18">
        <v>10</v>
      </c>
      <c r="H90" s="18"/>
      <c r="I90" s="18"/>
      <c r="J90" s="18"/>
      <c r="K90" s="18"/>
      <c r="L90" s="18">
        <f>F90*G90</f>
        <v>1320</v>
      </c>
      <c r="M90" s="18"/>
      <c r="N90" s="41">
        <f>L90</f>
        <v>1320</v>
      </c>
      <c r="O90" s="18"/>
    </row>
    <row r="91" spans="1:15" ht="48" customHeight="1" x14ac:dyDescent="0.2">
      <c r="A91" s="9" t="s">
        <v>220</v>
      </c>
      <c r="B91" s="10" t="s">
        <v>305</v>
      </c>
      <c r="C91" s="9" t="s">
        <v>3</v>
      </c>
      <c r="D91" s="9" t="s">
        <v>296</v>
      </c>
      <c r="E91" s="11" t="s">
        <v>29</v>
      </c>
      <c r="F91" s="27"/>
      <c r="G91" s="27"/>
      <c r="H91" s="27"/>
      <c r="I91" s="27"/>
      <c r="J91" s="27"/>
      <c r="K91" s="27"/>
      <c r="L91" s="27"/>
      <c r="M91" s="27"/>
      <c r="N91" s="27">
        <f>N92</f>
        <v>726</v>
      </c>
      <c r="O91" s="12"/>
    </row>
    <row r="92" spans="1:15" ht="24" customHeight="1" x14ac:dyDescent="0.2">
      <c r="A92" s="15"/>
      <c r="B92" s="16"/>
      <c r="C92" s="15"/>
      <c r="D92" s="22" t="s">
        <v>239</v>
      </c>
      <c r="E92" s="17"/>
      <c r="F92" s="18">
        <v>121</v>
      </c>
      <c r="G92" s="18">
        <v>6</v>
      </c>
      <c r="H92" s="18"/>
      <c r="I92" s="18"/>
      <c r="J92" s="18"/>
      <c r="K92" s="18"/>
      <c r="L92" s="18">
        <f>F92*G92</f>
        <v>726</v>
      </c>
      <c r="M92" s="18"/>
      <c r="N92" s="41">
        <f>L92</f>
        <v>726</v>
      </c>
      <c r="O92" s="18"/>
    </row>
    <row r="93" spans="1:15" ht="48" customHeight="1" x14ac:dyDescent="0.2">
      <c r="A93" s="9" t="s">
        <v>221</v>
      </c>
      <c r="B93" s="10" t="s">
        <v>89</v>
      </c>
      <c r="C93" s="9" t="s">
        <v>14</v>
      </c>
      <c r="D93" s="45" t="s">
        <v>255</v>
      </c>
      <c r="E93" s="11" t="s">
        <v>29</v>
      </c>
      <c r="F93" s="27"/>
      <c r="G93" s="27"/>
      <c r="H93" s="27"/>
      <c r="I93" s="27"/>
      <c r="J93" s="27"/>
      <c r="K93" s="27"/>
      <c r="L93" s="27"/>
      <c r="M93" s="27"/>
      <c r="N93" s="27">
        <f>+N94+N95</f>
        <v>1140</v>
      </c>
      <c r="O93" s="12"/>
    </row>
    <row r="94" spans="1:15" ht="24" customHeight="1" x14ac:dyDescent="0.2">
      <c r="A94" s="15"/>
      <c r="B94" s="16"/>
      <c r="C94" s="15"/>
      <c r="D94" s="22" t="s">
        <v>266</v>
      </c>
      <c r="E94" s="17"/>
      <c r="F94" s="18">
        <v>12</v>
      </c>
      <c r="G94" s="18">
        <v>4</v>
      </c>
      <c r="H94" s="18"/>
      <c r="I94" s="18"/>
      <c r="J94" s="18"/>
      <c r="K94" s="18"/>
      <c r="L94" s="18">
        <f>F94*G94</f>
        <v>48</v>
      </c>
      <c r="M94" s="18"/>
      <c r="N94" s="41">
        <f>L94</f>
        <v>48</v>
      </c>
      <c r="O94" s="18"/>
    </row>
    <row r="95" spans="1:15" ht="24" customHeight="1" x14ac:dyDescent="0.2">
      <c r="A95" s="15"/>
      <c r="B95" s="16"/>
      <c r="C95" s="15"/>
      <c r="D95" s="22" t="s">
        <v>267</v>
      </c>
      <c r="E95" s="17"/>
      <c r="F95" s="18">
        <v>364</v>
      </c>
      <c r="G95" s="18">
        <v>3</v>
      </c>
      <c r="H95" s="18"/>
      <c r="I95" s="18"/>
      <c r="J95" s="18"/>
      <c r="K95" s="18"/>
      <c r="L95" s="18">
        <f>F95*G95</f>
        <v>1092</v>
      </c>
      <c r="M95" s="18"/>
      <c r="N95" s="41">
        <f>L95</f>
        <v>1092</v>
      </c>
      <c r="O95" s="18"/>
    </row>
    <row r="96" spans="1:15" ht="24" customHeight="1" x14ac:dyDescent="0.2">
      <c r="A96" s="9" t="s">
        <v>222</v>
      </c>
      <c r="B96" s="10" t="s">
        <v>90</v>
      </c>
      <c r="C96" s="9" t="s">
        <v>3</v>
      </c>
      <c r="D96" s="9" t="s">
        <v>91</v>
      </c>
      <c r="E96" s="11" t="s">
        <v>92</v>
      </c>
      <c r="F96" s="27"/>
      <c r="G96" s="12">
        <v>0</v>
      </c>
      <c r="H96" s="27"/>
      <c r="I96" s="27"/>
      <c r="J96" s="27"/>
      <c r="K96" s="27"/>
      <c r="L96" s="27"/>
      <c r="M96" s="27"/>
      <c r="N96" s="27">
        <f>N97</f>
        <v>35775</v>
      </c>
      <c r="O96" s="12"/>
    </row>
    <row r="97" spans="1:15" ht="24.75" customHeight="1" x14ac:dyDescent="0.2">
      <c r="A97" s="21"/>
      <c r="B97" s="22"/>
      <c r="C97" s="22"/>
      <c r="D97" s="22" t="s">
        <v>175</v>
      </c>
      <c r="E97" s="23"/>
      <c r="F97" s="29"/>
      <c r="G97" s="18"/>
      <c r="H97" s="18"/>
      <c r="I97" s="18"/>
      <c r="J97" s="18">
        <v>3975</v>
      </c>
      <c r="K97" s="18"/>
      <c r="L97" s="18">
        <f>J97</f>
        <v>3975</v>
      </c>
      <c r="M97" s="18">
        <f>12-3</f>
        <v>9</v>
      </c>
      <c r="N97" s="41">
        <f>L97*M97</f>
        <v>35775</v>
      </c>
      <c r="O97" s="18"/>
    </row>
    <row r="98" spans="1:15" ht="24" customHeight="1" x14ac:dyDescent="0.2">
      <c r="A98" s="9" t="s">
        <v>223</v>
      </c>
      <c r="B98" s="10" t="s">
        <v>93</v>
      </c>
      <c r="C98" s="9" t="s">
        <v>41</v>
      </c>
      <c r="D98" s="9" t="s">
        <v>94</v>
      </c>
      <c r="E98" s="11" t="s">
        <v>29</v>
      </c>
      <c r="F98" s="12"/>
      <c r="G98" s="12"/>
      <c r="H98" s="12"/>
      <c r="I98" s="12"/>
      <c r="J98" s="12"/>
      <c r="K98" s="12"/>
      <c r="L98" s="12"/>
      <c r="M98" s="12"/>
      <c r="N98" s="12">
        <f>N99</f>
        <v>16440</v>
      </c>
      <c r="O98" s="12"/>
    </row>
    <row r="99" spans="1:15" ht="24.75" customHeight="1" x14ac:dyDescent="0.2">
      <c r="A99" s="21"/>
      <c r="B99" s="22"/>
      <c r="C99" s="22"/>
      <c r="D99" s="22" t="s">
        <v>176</v>
      </c>
      <c r="E99" s="23"/>
      <c r="F99" s="29"/>
      <c r="G99" s="18">
        <f>N88+N93</f>
        <v>16440</v>
      </c>
      <c r="H99" s="18"/>
      <c r="I99" s="18"/>
      <c r="J99" s="18"/>
      <c r="K99" s="18"/>
      <c r="L99" s="18">
        <f>G99</f>
        <v>16440</v>
      </c>
      <c r="M99" s="18"/>
      <c r="N99" s="41">
        <f>L99</f>
        <v>16440</v>
      </c>
      <c r="O99" s="19"/>
    </row>
    <row r="100" spans="1:15" ht="60" customHeight="1" x14ac:dyDescent="0.2">
      <c r="A100" s="9" t="s">
        <v>224</v>
      </c>
      <c r="B100" s="10" t="s">
        <v>95</v>
      </c>
      <c r="C100" s="9" t="s">
        <v>3</v>
      </c>
      <c r="D100" s="9" t="s">
        <v>96</v>
      </c>
      <c r="E100" s="11" t="s">
        <v>140</v>
      </c>
      <c r="F100" s="12"/>
      <c r="G100" s="12"/>
      <c r="H100" s="12"/>
      <c r="I100" s="12"/>
      <c r="J100" s="12"/>
      <c r="K100" s="12"/>
      <c r="L100" s="12"/>
      <c r="M100" s="12"/>
      <c r="N100" s="12">
        <f>N101</f>
        <v>3975</v>
      </c>
      <c r="O100" s="12"/>
    </row>
    <row r="101" spans="1:15" ht="29.25" customHeight="1" x14ac:dyDescent="0.2">
      <c r="A101" s="15"/>
      <c r="B101" s="16"/>
      <c r="C101" s="15"/>
      <c r="D101" s="22" t="s">
        <v>177</v>
      </c>
      <c r="E101" s="17"/>
      <c r="F101" s="18"/>
      <c r="G101" s="18"/>
      <c r="H101" s="18"/>
      <c r="I101" s="18"/>
      <c r="J101" s="18">
        <v>3975</v>
      </c>
      <c r="K101" s="18"/>
      <c r="L101" s="18">
        <f>J101</f>
        <v>3975</v>
      </c>
      <c r="M101" s="18"/>
      <c r="N101" s="41">
        <f>L101</f>
        <v>3975</v>
      </c>
      <c r="O101" s="18"/>
    </row>
    <row r="102" spans="1:15" ht="36" customHeight="1" x14ac:dyDescent="0.2">
      <c r="A102" s="9" t="s">
        <v>244</v>
      </c>
      <c r="B102" s="10" t="s">
        <v>97</v>
      </c>
      <c r="C102" s="9" t="s">
        <v>14</v>
      </c>
      <c r="D102" s="9" t="s">
        <v>98</v>
      </c>
      <c r="E102" s="11" t="s">
        <v>10</v>
      </c>
      <c r="F102" s="12"/>
      <c r="G102" s="12"/>
      <c r="H102" s="12"/>
      <c r="I102" s="12"/>
      <c r="J102" s="12"/>
      <c r="K102" s="12"/>
      <c r="L102" s="12"/>
      <c r="M102" s="12"/>
      <c r="N102" s="12">
        <f>SUM(N103:N107)</f>
        <v>2399</v>
      </c>
      <c r="O102" s="12"/>
    </row>
    <row r="103" spans="1:15" ht="29.25" customHeight="1" x14ac:dyDescent="0.2">
      <c r="A103" s="15"/>
      <c r="B103" s="16"/>
      <c r="C103" s="15"/>
      <c r="D103" s="22" t="s">
        <v>237</v>
      </c>
      <c r="E103" s="17"/>
      <c r="F103" s="18">
        <f>F89</f>
        <v>1165</v>
      </c>
      <c r="G103" s="18"/>
      <c r="H103" s="18"/>
      <c r="I103" s="18"/>
      <c r="J103" s="18"/>
      <c r="K103" s="18"/>
      <c r="L103" s="18">
        <f>F103</f>
        <v>1165</v>
      </c>
      <c r="M103" s="18"/>
      <c r="N103" s="41">
        <f>L103</f>
        <v>1165</v>
      </c>
      <c r="O103" s="18"/>
    </row>
    <row r="104" spans="1:15" ht="29.25" customHeight="1" x14ac:dyDescent="0.2">
      <c r="A104" s="15"/>
      <c r="B104" s="16"/>
      <c r="C104" s="15"/>
      <c r="D104" s="22" t="s">
        <v>238</v>
      </c>
      <c r="E104" s="17"/>
      <c r="F104" s="18">
        <f>F90</f>
        <v>132</v>
      </c>
      <c r="G104" s="18"/>
      <c r="H104" s="18"/>
      <c r="I104" s="18"/>
      <c r="J104" s="18"/>
      <c r="K104" s="18"/>
      <c r="L104" s="18">
        <f>F104</f>
        <v>132</v>
      </c>
      <c r="M104" s="18"/>
      <c r="N104" s="41">
        <f>L104</f>
        <v>132</v>
      </c>
      <c r="O104" s="18"/>
    </row>
    <row r="105" spans="1:15" ht="29.25" customHeight="1" x14ac:dyDescent="0.2">
      <c r="A105" s="15"/>
      <c r="B105" s="16"/>
      <c r="C105" s="15"/>
      <c r="D105" s="22" t="s">
        <v>239</v>
      </c>
      <c r="E105" s="17"/>
      <c r="F105" s="18">
        <f>N91</f>
        <v>726</v>
      </c>
      <c r="G105" s="18"/>
      <c r="H105" s="18"/>
      <c r="I105" s="18"/>
      <c r="J105" s="18"/>
      <c r="K105" s="18"/>
      <c r="L105" s="18">
        <f>F105</f>
        <v>726</v>
      </c>
      <c r="M105" s="18"/>
      <c r="N105" s="41">
        <f>L105</f>
        <v>726</v>
      </c>
      <c r="O105" s="18"/>
    </row>
    <row r="106" spans="1:15" ht="24" customHeight="1" x14ac:dyDescent="0.2">
      <c r="A106" s="15"/>
      <c r="B106" s="16"/>
      <c r="C106" s="15"/>
      <c r="D106" s="22" t="s">
        <v>266</v>
      </c>
      <c r="E106" s="17"/>
      <c r="F106" s="18">
        <v>12</v>
      </c>
      <c r="G106" s="18"/>
      <c r="H106" s="18"/>
      <c r="I106" s="18"/>
      <c r="J106" s="18"/>
      <c r="K106" s="18"/>
      <c r="L106" s="18">
        <f t="shared" ref="L106:L107" si="0">F106</f>
        <v>12</v>
      </c>
      <c r="M106" s="18"/>
      <c r="N106" s="41">
        <f>L106</f>
        <v>12</v>
      </c>
      <c r="O106" s="18"/>
    </row>
    <row r="107" spans="1:15" ht="24" customHeight="1" x14ac:dyDescent="0.2">
      <c r="A107" s="15"/>
      <c r="B107" s="16"/>
      <c r="C107" s="15"/>
      <c r="D107" s="22" t="s">
        <v>267</v>
      </c>
      <c r="E107" s="17"/>
      <c r="F107" s="18">
        <v>364</v>
      </c>
      <c r="G107" s="18"/>
      <c r="H107" s="18"/>
      <c r="I107" s="18"/>
      <c r="J107" s="18"/>
      <c r="K107" s="18"/>
      <c r="L107" s="18">
        <f t="shared" si="0"/>
        <v>364</v>
      </c>
      <c r="M107" s="18"/>
      <c r="N107" s="41">
        <f>L107</f>
        <v>364</v>
      </c>
      <c r="O107" s="18"/>
    </row>
    <row r="108" spans="1:15" ht="24" customHeight="1" x14ac:dyDescent="0.2">
      <c r="A108" s="9" t="s">
        <v>268</v>
      </c>
      <c r="B108" s="10" t="s">
        <v>99</v>
      </c>
      <c r="C108" s="9" t="s">
        <v>14</v>
      </c>
      <c r="D108" s="9" t="s">
        <v>100</v>
      </c>
      <c r="E108" s="11" t="s">
        <v>10</v>
      </c>
      <c r="F108" s="12"/>
      <c r="G108" s="12"/>
      <c r="H108" s="12"/>
      <c r="I108" s="12"/>
      <c r="J108" s="12"/>
      <c r="K108" s="12"/>
      <c r="L108" s="12"/>
      <c r="M108" s="12"/>
      <c r="N108" s="12">
        <f>N109</f>
        <v>2399</v>
      </c>
      <c r="O108" s="12"/>
    </row>
    <row r="109" spans="1:15" ht="29.25" customHeight="1" x14ac:dyDescent="0.2">
      <c r="A109" s="15"/>
      <c r="B109" s="16"/>
      <c r="C109" s="15"/>
      <c r="D109" s="22" t="s">
        <v>178</v>
      </c>
      <c r="E109" s="17"/>
      <c r="F109" s="18">
        <f>N102</f>
        <v>2399</v>
      </c>
      <c r="G109" s="18"/>
      <c r="H109" s="18"/>
      <c r="I109" s="18"/>
      <c r="J109" s="18"/>
      <c r="K109" s="18"/>
      <c r="L109" s="18">
        <f>F109</f>
        <v>2399</v>
      </c>
      <c r="M109" s="18"/>
      <c r="N109" s="41">
        <f>L109</f>
        <v>2399</v>
      </c>
      <c r="O109" s="18"/>
    </row>
    <row r="110" spans="1:15" ht="24" customHeight="1" x14ac:dyDescent="0.2">
      <c r="A110" s="9" t="s">
        <v>316</v>
      </c>
      <c r="B110" s="10" t="s">
        <v>245</v>
      </c>
      <c r="C110" s="9" t="s">
        <v>246</v>
      </c>
      <c r="D110" s="9" t="s">
        <v>247</v>
      </c>
      <c r="E110" s="11" t="s">
        <v>16</v>
      </c>
      <c r="F110" s="12"/>
      <c r="G110" s="12"/>
      <c r="H110" s="12"/>
      <c r="I110" s="12"/>
      <c r="J110" s="12"/>
      <c r="K110" s="12"/>
      <c r="L110" s="12"/>
      <c r="M110" s="12"/>
      <c r="N110" s="12">
        <f>N111</f>
        <v>3975</v>
      </c>
      <c r="O110" s="12"/>
    </row>
    <row r="111" spans="1:15" ht="29.25" customHeight="1" x14ac:dyDescent="0.2">
      <c r="A111" s="15"/>
      <c r="B111" s="16"/>
      <c r="C111" s="15"/>
      <c r="D111" s="22" t="s">
        <v>247</v>
      </c>
      <c r="E111" s="17"/>
      <c r="F111" s="18"/>
      <c r="G111" s="18"/>
      <c r="H111" s="18"/>
      <c r="I111" s="18"/>
      <c r="J111" s="18">
        <v>3975</v>
      </c>
      <c r="K111" s="18"/>
      <c r="L111" s="18">
        <f>J111</f>
        <v>3975</v>
      </c>
      <c r="M111" s="18"/>
      <c r="N111" s="41">
        <f>L111</f>
        <v>3975</v>
      </c>
      <c r="O111" s="18"/>
    </row>
    <row r="112" spans="1:15" ht="24" customHeight="1" x14ac:dyDescent="0.2">
      <c r="A112" s="7">
        <v>10</v>
      </c>
      <c r="B112" s="7"/>
      <c r="C112" s="7"/>
      <c r="D112" s="7" t="s">
        <v>102</v>
      </c>
      <c r="E112" s="7"/>
      <c r="F112" s="14"/>
      <c r="G112" s="14"/>
      <c r="H112" s="14"/>
      <c r="I112" s="14"/>
      <c r="J112" s="14"/>
      <c r="K112" s="14"/>
      <c r="L112" s="14"/>
      <c r="M112" s="14"/>
      <c r="N112" s="14"/>
      <c r="O112" s="14"/>
    </row>
    <row r="113" spans="1:15" ht="24" customHeight="1" x14ac:dyDescent="0.2">
      <c r="A113" s="9" t="s">
        <v>225</v>
      </c>
      <c r="B113" s="54" t="s">
        <v>317</v>
      </c>
      <c r="C113" s="45" t="s">
        <v>3</v>
      </c>
      <c r="D113" s="45" t="s">
        <v>297</v>
      </c>
      <c r="E113" s="55" t="s">
        <v>66</v>
      </c>
      <c r="F113" s="12"/>
      <c r="G113" s="12"/>
      <c r="H113" s="12"/>
      <c r="I113" s="12"/>
      <c r="J113" s="12"/>
      <c r="K113" s="12"/>
      <c r="L113" s="12"/>
      <c r="M113" s="12"/>
      <c r="N113" s="12">
        <f>SUM(N114:N114)</f>
        <v>277</v>
      </c>
      <c r="O113" s="12"/>
    </row>
    <row r="114" spans="1:15" ht="29.25" customHeight="1" x14ac:dyDescent="0.2">
      <c r="A114" s="15"/>
      <c r="B114" s="16"/>
      <c r="C114" s="15"/>
      <c r="D114" s="22" t="s">
        <v>179</v>
      </c>
      <c r="E114" s="17"/>
      <c r="F114" s="18"/>
      <c r="G114" s="18">
        <v>277</v>
      </c>
      <c r="H114" s="18"/>
      <c r="I114" s="18"/>
      <c r="J114" s="18"/>
      <c r="K114" s="18"/>
      <c r="L114" s="18">
        <f>G114</f>
        <v>277</v>
      </c>
      <c r="M114" s="18"/>
      <c r="N114" s="41">
        <f>L114</f>
        <v>277</v>
      </c>
      <c r="O114" s="18"/>
    </row>
    <row r="115" spans="1:15" ht="24" customHeight="1" x14ac:dyDescent="0.2">
      <c r="A115" s="9" t="s">
        <v>226</v>
      </c>
      <c r="B115" s="10">
        <v>2003477</v>
      </c>
      <c r="C115" s="9" t="s">
        <v>180</v>
      </c>
      <c r="D115" s="9" t="s">
        <v>181</v>
      </c>
      <c r="E115" s="11" t="s">
        <v>10</v>
      </c>
      <c r="F115" s="12"/>
      <c r="G115" s="12"/>
      <c r="H115" s="12"/>
      <c r="I115" s="12"/>
      <c r="J115" s="12"/>
      <c r="K115" s="12"/>
      <c r="L115" s="12"/>
      <c r="M115" s="12"/>
      <c r="N115" s="12">
        <f>SUM(N116)</f>
        <v>13</v>
      </c>
      <c r="O115" s="12"/>
    </row>
    <row r="116" spans="1:15" ht="29.25" customHeight="1" x14ac:dyDescent="0.2">
      <c r="A116" s="15"/>
      <c r="B116" s="16"/>
      <c r="C116" s="15"/>
      <c r="D116" s="22" t="s">
        <v>182</v>
      </c>
      <c r="E116" s="17"/>
      <c r="F116" s="18">
        <v>13</v>
      </c>
      <c r="G116" s="18"/>
      <c r="H116" s="18"/>
      <c r="I116" s="18"/>
      <c r="J116" s="18"/>
      <c r="K116" s="18"/>
      <c r="L116" s="18">
        <f>F116</f>
        <v>13</v>
      </c>
      <c r="M116" s="18"/>
      <c r="N116" s="41">
        <f>L116</f>
        <v>13</v>
      </c>
      <c r="O116" s="18"/>
    </row>
    <row r="117" spans="1:15" ht="24" customHeight="1" x14ac:dyDescent="0.2">
      <c r="A117" s="9" t="s">
        <v>227</v>
      </c>
      <c r="B117" s="54" t="s">
        <v>306</v>
      </c>
      <c r="C117" s="45" t="s">
        <v>3</v>
      </c>
      <c r="D117" s="45" t="s">
        <v>298</v>
      </c>
      <c r="E117" s="55" t="s">
        <v>29</v>
      </c>
      <c r="F117" s="12"/>
      <c r="G117" s="12"/>
      <c r="H117" s="12"/>
      <c r="I117" s="12"/>
      <c r="J117" s="12"/>
      <c r="K117" s="12"/>
      <c r="L117" s="12"/>
      <c r="M117" s="12"/>
      <c r="N117" s="12">
        <f>SUM(N118)</f>
        <v>17</v>
      </c>
      <c r="O117" s="12"/>
    </row>
    <row r="118" spans="1:15" ht="29.25" customHeight="1" x14ac:dyDescent="0.2">
      <c r="A118" s="15"/>
      <c r="B118" s="16"/>
      <c r="C118" s="15"/>
      <c r="D118" s="22" t="s">
        <v>318</v>
      </c>
      <c r="E118" s="17"/>
      <c r="F118" s="18"/>
      <c r="G118" s="18">
        <v>17</v>
      </c>
      <c r="H118" s="18"/>
      <c r="I118" s="18"/>
      <c r="J118" s="18"/>
      <c r="K118" s="18"/>
      <c r="L118" s="18">
        <f>G118</f>
        <v>17</v>
      </c>
      <c r="M118" s="18"/>
      <c r="N118" s="41">
        <f>L118</f>
        <v>17</v>
      </c>
      <c r="O118" s="18"/>
    </row>
    <row r="119" spans="1:15" ht="24" customHeight="1" x14ac:dyDescent="0.2">
      <c r="A119" s="9" t="s">
        <v>228</v>
      </c>
      <c r="B119" s="54" t="s">
        <v>307</v>
      </c>
      <c r="C119" s="45" t="s">
        <v>64</v>
      </c>
      <c r="D119" s="45" t="s">
        <v>299</v>
      </c>
      <c r="E119" s="55" t="s">
        <v>66</v>
      </c>
      <c r="F119" s="12"/>
      <c r="G119" s="12"/>
      <c r="H119" s="12"/>
      <c r="I119" s="12"/>
      <c r="J119" s="12"/>
      <c r="K119" s="12"/>
      <c r="L119" s="12"/>
      <c r="M119" s="12"/>
      <c r="N119" s="12">
        <f>SUM(N120)</f>
        <v>29</v>
      </c>
      <c r="O119" s="12"/>
    </row>
    <row r="120" spans="1:15" ht="29.25" customHeight="1" x14ac:dyDescent="0.2">
      <c r="A120" s="15"/>
      <c r="B120" s="16"/>
      <c r="C120" s="15"/>
      <c r="D120" s="22" t="s">
        <v>182</v>
      </c>
      <c r="E120" s="17"/>
      <c r="F120" s="18"/>
      <c r="G120" s="18">
        <v>29</v>
      </c>
      <c r="H120" s="18"/>
      <c r="I120" s="18"/>
      <c r="J120" s="18"/>
      <c r="K120" s="18"/>
      <c r="L120" s="18">
        <f>G120</f>
        <v>29</v>
      </c>
      <c r="M120" s="18"/>
      <c r="N120" s="41">
        <f>L120</f>
        <v>29</v>
      </c>
      <c r="O120" s="18"/>
    </row>
    <row r="121" spans="1:15" ht="36" customHeight="1" x14ac:dyDescent="0.2">
      <c r="A121" s="9" t="s">
        <v>269</v>
      </c>
      <c r="B121" s="10" t="s">
        <v>276</v>
      </c>
      <c r="C121" s="9" t="s">
        <v>14</v>
      </c>
      <c r="D121" s="9" t="s">
        <v>277</v>
      </c>
      <c r="E121" s="11" t="s">
        <v>29</v>
      </c>
      <c r="F121" s="12"/>
      <c r="G121" s="12"/>
      <c r="H121" s="12"/>
      <c r="I121" s="12"/>
      <c r="J121" s="12"/>
      <c r="K121" s="12"/>
      <c r="L121" s="12"/>
      <c r="M121" s="12"/>
      <c r="N121" s="12">
        <f>SUM(N122)</f>
        <v>21</v>
      </c>
      <c r="O121" s="12"/>
    </row>
    <row r="122" spans="1:15" ht="29.25" customHeight="1" x14ac:dyDescent="0.2">
      <c r="A122" s="15"/>
      <c r="B122" s="16"/>
      <c r="C122" s="15"/>
      <c r="D122" s="22" t="s">
        <v>183</v>
      </c>
      <c r="E122" s="17"/>
      <c r="F122" s="18"/>
      <c r="G122" s="18">
        <v>21</v>
      </c>
      <c r="H122" s="18"/>
      <c r="I122" s="18"/>
      <c r="J122" s="18"/>
      <c r="K122" s="18"/>
      <c r="L122" s="18">
        <f>G122</f>
        <v>21</v>
      </c>
      <c r="M122" s="18"/>
      <c r="N122" s="41">
        <f>L122</f>
        <v>21</v>
      </c>
      <c r="O122" s="18"/>
    </row>
    <row r="123" spans="1:15" ht="24" customHeight="1" x14ac:dyDescent="0.2">
      <c r="A123" s="9" t="s">
        <v>270</v>
      </c>
      <c r="B123" s="10" t="s">
        <v>256</v>
      </c>
      <c r="C123" s="9" t="s">
        <v>14</v>
      </c>
      <c r="D123" s="9" t="s">
        <v>257</v>
      </c>
      <c r="E123" s="11" t="s">
        <v>29</v>
      </c>
      <c r="F123" s="12"/>
      <c r="G123" s="12"/>
      <c r="H123" s="12"/>
      <c r="I123" s="12"/>
      <c r="J123" s="12"/>
      <c r="K123" s="12"/>
      <c r="L123" s="12"/>
      <c r="M123" s="12"/>
      <c r="N123" s="12">
        <f>SUM(N124)</f>
        <v>22</v>
      </c>
      <c r="O123" s="12"/>
    </row>
    <row r="124" spans="1:15" ht="29.25" customHeight="1" x14ac:dyDescent="0.2">
      <c r="A124" s="15"/>
      <c r="B124" s="16"/>
      <c r="C124" s="15"/>
      <c r="D124" s="22" t="s">
        <v>271</v>
      </c>
      <c r="E124" s="17"/>
      <c r="F124" s="18"/>
      <c r="G124" s="18">
        <v>22</v>
      </c>
      <c r="H124" s="18"/>
      <c r="I124" s="18"/>
      <c r="J124" s="18"/>
      <c r="K124" s="18"/>
      <c r="L124" s="18">
        <f>G124</f>
        <v>22</v>
      </c>
      <c r="M124" s="18"/>
      <c r="N124" s="41">
        <f>L124</f>
        <v>22</v>
      </c>
      <c r="O124" s="18"/>
    </row>
    <row r="125" spans="1:15" ht="24" customHeight="1" x14ac:dyDescent="0.2">
      <c r="A125" s="9" t="s">
        <v>319</v>
      </c>
      <c r="B125" s="10" t="s">
        <v>258</v>
      </c>
      <c r="C125" s="9" t="s">
        <v>14</v>
      </c>
      <c r="D125" s="9" t="s">
        <v>259</v>
      </c>
      <c r="E125" s="11" t="s">
        <v>260</v>
      </c>
      <c r="F125" s="12"/>
      <c r="G125" s="12"/>
      <c r="H125" s="12"/>
      <c r="I125" s="12"/>
      <c r="J125" s="12"/>
      <c r="K125" s="12"/>
      <c r="L125" s="12"/>
      <c r="M125" s="12"/>
      <c r="N125" s="12">
        <f>SUM(N126:N128)</f>
        <v>129.12</v>
      </c>
      <c r="O125" s="12"/>
    </row>
    <row r="126" spans="1:15" ht="29.25" customHeight="1" x14ac:dyDescent="0.2">
      <c r="A126" s="15"/>
      <c r="B126" s="16"/>
      <c r="C126" s="15"/>
      <c r="D126" s="22" t="s">
        <v>272</v>
      </c>
      <c r="E126" s="17"/>
      <c r="F126" s="18">
        <v>55.199999999999996</v>
      </c>
      <c r="G126" s="18"/>
      <c r="H126" s="18"/>
      <c r="I126" s="18"/>
      <c r="J126" s="18"/>
      <c r="K126" s="18"/>
      <c r="L126" s="18">
        <f>F126</f>
        <v>55.199999999999996</v>
      </c>
      <c r="M126" s="18"/>
      <c r="N126" s="41">
        <f>L126</f>
        <v>55.199999999999996</v>
      </c>
      <c r="O126" s="18"/>
    </row>
    <row r="127" spans="1:15" ht="29.25" customHeight="1" x14ac:dyDescent="0.2">
      <c r="A127" s="15"/>
      <c r="B127" s="16"/>
      <c r="C127" s="15"/>
      <c r="D127" s="22" t="s">
        <v>273</v>
      </c>
      <c r="E127" s="17"/>
      <c r="F127" s="18">
        <v>42.24</v>
      </c>
      <c r="G127" s="18"/>
      <c r="H127" s="18"/>
      <c r="I127" s="18"/>
      <c r="J127" s="18"/>
      <c r="K127" s="18"/>
      <c r="L127" s="18">
        <f t="shared" ref="L127:L128" si="1">F127</f>
        <v>42.24</v>
      </c>
      <c r="M127" s="18"/>
      <c r="N127" s="41">
        <f t="shared" ref="N127:N128" si="2">L127</f>
        <v>42.24</v>
      </c>
      <c r="O127" s="18"/>
    </row>
    <row r="128" spans="1:15" ht="29.25" customHeight="1" x14ac:dyDescent="0.2">
      <c r="A128" s="15"/>
      <c r="B128" s="16"/>
      <c r="C128" s="15"/>
      <c r="D128" s="22" t="s">
        <v>274</v>
      </c>
      <c r="E128" s="17"/>
      <c r="F128" s="18">
        <v>31.679999999999996</v>
      </c>
      <c r="G128" s="18"/>
      <c r="H128" s="18"/>
      <c r="I128" s="18"/>
      <c r="J128" s="18"/>
      <c r="K128" s="18"/>
      <c r="L128" s="18">
        <f t="shared" si="1"/>
        <v>31.679999999999996</v>
      </c>
      <c r="M128" s="18"/>
      <c r="N128" s="41">
        <f t="shared" si="2"/>
        <v>31.679999999999996</v>
      </c>
      <c r="O128" s="18"/>
    </row>
    <row r="129" spans="1:15" ht="36" customHeight="1" x14ac:dyDescent="0.2">
      <c r="A129" s="9" t="s">
        <v>320</v>
      </c>
      <c r="B129" s="10" t="s">
        <v>261</v>
      </c>
      <c r="C129" s="9" t="s">
        <v>14</v>
      </c>
      <c r="D129" s="9" t="s">
        <v>262</v>
      </c>
      <c r="E129" s="11" t="s">
        <v>37</v>
      </c>
      <c r="F129" s="12"/>
      <c r="G129" s="12"/>
      <c r="H129" s="12"/>
      <c r="I129" s="12"/>
      <c r="J129" s="12"/>
      <c r="K129" s="12"/>
      <c r="L129" s="12"/>
      <c r="M129" s="12"/>
      <c r="N129" s="12">
        <f>SUM(N130:N132)</f>
        <v>1.6139999999999999</v>
      </c>
      <c r="O129" s="12"/>
    </row>
    <row r="130" spans="1:15" ht="29.25" customHeight="1" x14ac:dyDescent="0.2">
      <c r="A130" s="15"/>
      <c r="B130" s="16"/>
      <c r="C130" s="15"/>
      <c r="D130" s="22" t="s">
        <v>275</v>
      </c>
      <c r="E130" s="17"/>
      <c r="F130" s="18"/>
      <c r="G130" s="18"/>
      <c r="H130" s="18"/>
      <c r="I130" s="18"/>
      <c r="J130" s="18"/>
      <c r="K130" s="18">
        <v>0.69</v>
      </c>
      <c r="L130" s="18">
        <f>K130</f>
        <v>0.69</v>
      </c>
      <c r="M130" s="18"/>
      <c r="N130" s="41">
        <f>L130</f>
        <v>0.69</v>
      </c>
      <c r="O130" s="18"/>
    </row>
    <row r="131" spans="1:15" ht="29.25" customHeight="1" x14ac:dyDescent="0.2">
      <c r="A131" s="15"/>
      <c r="B131" s="16"/>
      <c r="C131" s="15"/>
      <c r="D131" s="22" t="s">
        <v>272</v>
      </c>
      <c r="E131" s="17"/>
      <c r="F131" s="18">
        <v>11</v>
      </c>
      <c r="G131" s="18">
        <v>0.2</v>
      </c>
      <c r="H131" s="18">
        <v>0.2</v>
      </c>
      <c r="I131" s="18">
        <v>1.2</v>
      </c>
      <c r="J131" s="18"/>
      <c r="K131" s="18">
        <f>I131*H131*G131*F131</f>
        <v>0.52800000000000002</v>
      </c>
      <c r="L131" s="18">
        <f t="shared" ref="L131:L132" si="3">K131</f>
        <v>0.52800000000000002</v>
      </c>
      <c r="M131" s="18"/>
      <c r="N131" s="41">
        <f>L131</f>
        <v>0.52800000000000002</v>
      </c>
      <c r="O131" s="18"/>
    </row>
    <row r="132" spans="1:15" ht="29.25" customHeight="1" x14ac:dyDescent="0.2">
      <c r="A132" s="15"/>
      <c r="B132" s="16"/>
      <c r="C132" s="15"/>
      <c r="D132" s="22" t="s">
        <v>274</v>
      </c>
      <c r="E132" s="17"/>
      <c r="F132" s="18">
        <v>11</v>
      </c>
      <c r="G132" s="18">
        <v>0.3</v>
      </c>
      <c r="H132" s="18">
        <v>0.3</v>
      </c>
      <c r="I132" s="18">
        <v>0.4</v>
      </c>
      <c r="J132" s="18"/>
      <c r="K132" s="18">
        <f>I132*H132*G132*F132</f>
        <v>0.39599999999999996</v>
      </c>
      <c r="L132" s="18">
        <f t="shared" si="3"/>
        <v>0.39599999999999996</v>
      </c>
      <c r="M132" s="18"/>
      <c r="N132" s="41">
        <f>L132</f>
        <v>0.39599999999999996</v>
      </c>
      <c r="O132" s="18"/>
    </row>
    <row r="133" spans="1:15" ht="36" customHeight="1" x14ac:dyDescent="0.2">
      <c r="A133" s="9" t="s">
        <v>321</v>
      </c>
      <c r="B133" s="10" t="s">
        <v>308</v>
      </c>
      <c r="C133" s="9" t="s">
        <v>14</v>
      </c>
      <c r="D133" s="9" t="s">
        <v>300</v>
      </c>
      <c r="E133" s="11" t="s">
        <v>16</v>
      </c>
      <c r="F133" s="10"/>
      <c r="G133" s="30"/>
      <c r="H133" s="12"/>
      <c r="I133" s="12"/>
      <c r="J133" s="12"/>
      <c r="K133" s="12"/>
      <c r="L133" s="12"/>
      <c r="M133" s="12"/>
      <c r="N133" s="12">
        <f>N134</f>
        <v>23.200000000000003</v>
      </c>
      <c r="O133" s="12"/>
    </row>
    <row r="134" spans="1:15" ht="29.25" customHeight="1" x14ac:dyDescent="0.2">
      <c r="A134" s="15"/>
      <c r="B134" s="16"/>
      <c r="C134" s="15"/>
      <c r="D134" s="22" t="s">
        <v>322</v>
      </c>
      <c r="E134" s="17"/>
      <c r="F134" s="18"/>
      <c r="G134" s="18">
        <v>29</v>
      </c>
      <c r="H134" s="18">
        <v>0.8</v>
      </c>
      <c r="I134" s="18"/>
      <c r="J134" s="18">
        <f>H134*G134</f>
        <v>23.200000000000003</v>
      </c>
      <c r="K134" s="18"/>
      <c r="L134" s="18">
        <f>J134</f>
        <v>23.200000000000003</v>
      </c>
      <c r="M134" s="18"/>
      <c r="N134" s="41">
        <f>L134</f>
        <v>23.200000000000003</v>
      </c>
      <c r="O134" s="18"/>
    </row>
    <row r="135" spans="1:15" ht="24" customHeight="1" x14ac:dyDescent="0.2">
      <c r="A135" s="7">
        <v>11</v>
      </c>
      <c r="B135" s="7"/>
      <c r="C135" s="7"/>
      <c r="D135" s="7" t="s">
        <v>106</v>
      </c>
      <c r="E135" s="7"/>
      <c r="F135" s="14"/>
      <c r="G135" s="14"/>
      <c r="H135" s="14"/>
      <c r="I135" s="14"/>
      <c r="J135" s="14"/>
      <c r="K135" s="14"/>
      <c r="L135" s="14"/>
      <c r="M135" s="14"/>
      <c r="N135" s="14"/>
      <c r="O135" s="14"/>
    </row>
    <row r="136" spans="1:15" ht="24" customHeight="1" x14ac:dyDescent="0.2">
      <c r="A136" s="9" t="s">
        <v>229</v>
      </c>
      <c r="B136" s="10" t="s">
        <v>107</v>
      </c>
      <c r="C136" s="9" t="s">
        <v>3</v>
      </c>
      <c r="D136" s="9" t="s">
        <v>108</v>
      </c>
      <c r="E136" s="11" t="s">
        <v>140</v>
      </c>
      <c r="F136" s="12"/>
      <c r="G136" s="12"/>
      <c r="H136" s="12"/>
      <c r="I136" s="12"/>
      <c r="J136" s="12"/>
      <c r="K136" s="12"/>
      <c r="L136" s="12"/>
      <c r="M136" s="12"/>
      <c r="N136" s="12">
        <f>SUM(N137)</f>
        <v>4326.16</v>
      </c>
      <c r="O136" s="12"/>
    </row>
    <row r="137" spans="1:15" ht="24" customHeight="1" x14ac:dyDescent="0.2">
      <c r="A137" s="15"/>
      <c r="B137" s="16"/>
      <c r="C137" s="15"/>
      <c r="D137" s="22" t="s">
        <v>184</v>
      </c>
      <c r="E137" s="17"/>
      <c r="F137" s="18"/>
      <c r="G137" s="18"/>
      <c r="H137" s="18"/>
      <c r="I137" s="18"/>
      <c r="J137" s="18">
        <v>4326.16</v>
      </c>
      <c r="K137" s="18"/>
      <c r="L137" s="18">
        <f>J137</f>
        <v>4326.16</v>
      </c>
      <c r="M137" s="18"/>
      <c r="N137" s="41">
        <f>L137</f>
        <v>4326.16</v>
      </c>
      <c r="O137" s="18"/>
    </row>
    <row r="138" spans="1:15" ht="24" customHeight="1" x14ac:dyDescent="0.2">
      <c r="A138" s="9" t="s">
        <v>230</v>
      </c>
      <c r="B138" s="10">
        <v>98504</v>
      </c>
      <c r="C138" s="9" t="s">
        <v>14</v>
      </c>
      <c r="D138" s="9" t="s">
        <v>185</v>
      </c>
      <c r="E138" s="11" t="s">
        <v>140</v>
      </c>
      <c r="F138" s="12"/>
      <c r="G138" s="12"/>
      <c r="H138" s="12"/>
      <c r="I138" s="12"/>
      <c r="J138" s="12"/>
      <c r="K138" s="12"/>
      <c r="L138" s="12"/>
      <c r="M138" s="12"/>
      <c r="N138" s="12">
        <f>SUM(N139)</f>
        <v>160</v>
      </c>
      <c r="O138" s="12"/>
    </row>
    <row r="139" spans="1:15" ht="24" customHeight="1" x14ac:dyDescent="0.2">
      <c r="A139" s="15"/>
      <c r="B139" s="16"/>
      <c r="C139" s="15"/>
      <c r="D139" s="22" t="s">
        <v>186</v>
      </c>
      <c r="E139" s="17"/>
      <c r="F139" s="18"/>
      <c r="G139" s="18"/>
      <c r="H139" s="18"/>
      <c r="I139" s="18"/>
      <c r="J139" s="18">
        <v>160</v>
      </c>
      <c r="K139" s="18"/>
      <c r="L139" s="18">
        <f>J139</f>
        <v>160</v>
      </c>
      <c r="M139" s="18"/>
      <c r="N139" s="41">
        <f>L139</f>
        <v>160</v>
      </c>
      <c r="O139" s="18"/>
    </row>
    <row r="140" spans="1:15" ht="24" customHeight="1" x14ac:dyDescent="0.2">
      <c r="A140" s="9" t="s">
        <v>231</v>
      </c>
      <c r="B140" s="10">
        <v>2395</v>
      </c>
      <c r="C140" s="9" t="s">
        <v>64</v>
      </c>
      <c r="D140" s="9" t="s">
        <v>187</v>
      </c>
      <c r="E140" s="11" t="s">
        <v>148</v>
      </c>
      <c r="F140" s="12"/>
      <c r="G140" s="12"/>
      <c r="H140" s="12"/>
      <c r="I140" s="12"/>
      <c r="J140" s="12"/>
      <c r="K140" s="12"/>
      <c r="L140" s="12"/>
      <c r="M140" s="12"/>
      <c r="N140" s="12">
        <f>SUM(N141)</f>
        <v>12.8</v>
      </c>
      <c r="O140" s="12"/>
    </row>
    <row r="141" spans="1:15" ht="24" customHeight="1" x14ac:dyDescent="0.2">
      <c r="A141" s="15"/>
      <c r="B141" s="16"/>
      <c r="C141" s="15"/>
      <c r="D141" s="22" t="s">
        <v>186</v>
      </c>
      <c r="E141" s="17"/>
      <c r="F141" s="18"/>
      <c r="G141" s="18"/>
      <c r="H141" s="18"/>
      <c r="I141" s="18">
        <v>0.08</v>
      </c>
      <c r="J141" s="18">
        <f>J139</f>
        <v>160</v>
      </c>
      <c r="K141" s="18">
        <f>J141*I141</f>
        <v>12.8</v>
      </c>
      <c r="L141" s="18">
        <f>K141</f>
        <v>12.8</v>
      </c>
      <c r="M141" s="18"/>
      <c r="N141" s="41">
        <f>L141</f>
        <v>12.8</v>
      </c>
      <c r="O141" s="18"/>
    </row>
    <row r="142" spans="1:15" ht="24" customHeight="1" x14ac:dyDescent="0.2">
      <c r="A142" s="9" t="s">
        <v>251</v>
      </c>
      <c r="B142" s="10" t="s">
        <v>248</v>
      </c>
      <c r="C142" s="9" t="s">
        <v>14</v>
      </c>
      <c r="D142" s="9" t="s">
        <v>249</v>
      </c>
      <c r="E142" s="11" t="s">
        <v>16</v>
      </c>
      <c r="F142" s="12"/>
      <c r="G142" s="12"/>
      <c r="H142" s="12"/>
      <c r="I142" s="12"/>
      <c r="J142" s="12"/>
      <c r="K142" s="12"/>
      <c r="L142" s="12"/>
      <c r="M142" s="12"/>
      <c r="N142" s="12">
        <f>SUM(N143:N144)</f>
        <v>980</v>
      </c>
      <c r="O142" s="12"/>
    </row>
    <row r="143" spans="1:15" ht="24" customHeight="1" x14ac:dyDescent="0.2">
      <c r="A143" s="15"/>
      <c r="B143" s="16"/>
      <c r="C143" s="15"/>
      <c r="D143" s="22" t="s">
        <v>250</v>
      </c>
      <c r="E143" s="17"/>
      <c r="F143" s="18"/>
      <c r="G143" s="18">
        <v>280</v>
      </c>
      <c r="H143" s="18">
        <v>1.5</v>
      </c>
      <c r="I143" s="18"/>
      <c r="J143" s="18">
        <f>G143*H143</f>
        <v>420</v>
      </c>
      <c r="K143" s="18"/>
      <c r="L143" s="18">
        <f>J143</f>
        <v>420</v>
      </c>
      <c r="M143" s="18"/>
      <c r="N143" s="41">
        <f>L143</f>
        <v>420</v>
      </c>
      <c r="O143" s="18"/>
    </row>
    <row r="144" spans="1:15" ht="24" customHeight="1" x14ac:dyDescent="0.2">
      <c r="A144" s="15"/>
      <c r="B144" s="16"/>
      <c r="C144" s="15"/>
      <c r="D144" s="22" t="s">
        <v>250</v>
      </c>
      <c r="E144" s="17"/>
      <c r="F144" s="18"/>
      <c r="G144" s="18">
        <v>280</v>
      </c>
      <c r="H144" s="18">
        <v>2</v>
      </c>
      <c r="I144" s="18"/>
      <c r="J144" s="18">
        <f>G144*H144</f>
        <v>560</v>
      </c>
      <c r="K144" s="18"/>
      <c r="L144" s="18">
        <f>J144</f>
        <v>560</v>
      </c>
      <c r="M144" s="18"/>
      <c r="N144" s="41">
        <f>L144</f>
        <v>560</v>
      </c>
      <c r="O144" s="18"/>
    </row>
    <row r="145" spans="1:15" ht="24" customHeight="1" x14ac:dyDescent="0.2">
      <c r="A145" s="9" t="s">
        <v>265</v>
      </c>
      <c r="B145" s="10" t="s">
        <v>263</v>
      </c>
      <c r="C145" s="9" t="s">
        <v>14</v>
      </c>
      <c r="D145" s="9" t="s">
        <v>264</v>
      </c>
      <c r="E145" s="11" t="s">
        <v>16</v>
      </c>
      <c r="F145" s="12"/>
      <c r="G145" s="12"/>
      <c r="H145" s="12"/>
      <c r="I145" s="12"/>
      <c r="J145" s="12"/>
      <c r="K145" s="12"/>
      <c r="L145" s="12"/>
      <c r="M145" s="12"/>
      <c r="N145" s="12">
        <f>SUM(N146:N151)</f>
        <v>556</v>
      </c>
      <c r="O145" s="12"/>
    </row>
    <row r="146" spans="1:15" ht="24" customHeight="1" x14ac:dyDescent="0.2">
      <c r="A146" s="15"/>
      <c r="B146" s="16"/>
      <c r="C146" s="15"/>
      <c r="D146" s="22" t="s">
        <v>250</v>
      </c>
      <c r="E146" s="17"/>
      <c r="F146" s="18"/>
      <c r="G146" s="18">
        <v>280</v>
      </c>
      <c r="H146" s="18"/>
      <c r="I146" s="18"/>
      <c r="J146" s="18"/>
      <c r="K146" s="18"/>
      <c r="L146" s="18">
        <f>G146</f>
        <v>280</v>
      </c>
      <c r="M146" s="18"/>
      <c r="N146" s="41">
        <f>L146</f>
        <v>280</v>
      </c>
      <c r="O146" s="18"/>
    </row>
    <row r="147" spans="1:15" ht="24" customHeight="1" x14ac:dyDescent="0.2">
      <c r="A147" s="9" t="s">
        <v>278</v>
      </c>
      <c r="B147" s="10" t="s">
        <v>279</v>
      </c>
      <c r="C147" s="9" t="s">
        <v>41</v>
      </c>
      <c r="D147" s="9" t="s">
        <v>280</v>
      </c>
      <c r="E147" s="11" t="s">
        <v>16</v>
      </c>
      <c r="F147" s="12"/>
      <c r="G147" s="12"/>
      <c r="H147" s="12"/>
      <c r="I147" s="12"/>
      <c r="J147" s="12"/>
      <c r="K147" s="12"/>
      <c r="L147" s="12"/>
      <c r="M147" s="12"/>
      <c r="N147" s="12">
        <f>SUM(N148)</f>
        <v>40</v>
      </c>
      <c r="O147" s="12"/>
    </row>
    <row r="148" spans="1:15" ht="24" customHeight="1" x14ac:dyDescent="0.2">
      <c r="A148" s="15"/>
      <c r="B148" s="16"/>
      <c r="C148" s="15"/>
      <c r="D148" s="22" t="s">
        <v>281</v>
      </c>
      <c r="E148" s="17"/>
      <c r="F148" s="18"/>
      <c r="G148" s="18"/>
      <c r="H148" s="18"/>
      <c r="I148" s="18"/>
      <c r="J148" s="18">
        <v>40</v>
      </c>
      <c r="K148" s="18"/>
      <c r="L148" s="18">
        <f>J148</f>
        <v>40</v>
      </c>
      <c r="M148" s="18"/>
      <c r="N148" s="41">
        <f>L148</f>
        <v>40</v>
      </c>
      <c r="O148" s="18"/>
    </row>
    <row r="149" spans="1:15" ht="24" customHeight="1" x14ac:dyDescent="0.2">
      <c r="A149" s="9" t="s">
        <v>323</v>
      </c>
      <c r="B149" s="10" t="s">
        <v>309</v>
      </c>
      <c r="C149" s="9" t="s">
        <v>64</v>
      </c>
      <c r="D149" s="9" t="s">
        <v>301</v>
      </c>
      <c r="E149" s="11" t="s">
        <v>37</v>
      </c>
      <c r="F149" s="12"/>
      <c r="G149" s="12"/>
      <c r="H149" s="12"/>
      <c r="I149" s="12"/>
      <c r="J149" s="12"/>
      <c r="K149" s="12"/>
      <c r="L149" s="12"/>
      <c r="M149" s="12"/>
      <c r="N149" s="12">
        <f>SUM(N150:N155)</f>
        <v>98</v>
      </c>
      <c r="O149" s="12"/>
    </row>
    <row r="150" spans="1:15" ht="24" customHeight="1" x14ac:dyDescent="0.2">
      <c r="A150" s="15"/>
      <c r="B150" s="16"/>
      <c r="C150" s="15"/>
      <c r="D150" s="22" t="s">
        <v>324</v>
      </c>
      <c r="E150" s="17"/>
      <c r="F150" s="18"/>
      <c r="G150" s="18"/>
      <c r="H150" s="18"/>
      <c r="I150" s="18">
        <v>0.1</v>
      </c>
      <c r="J150" s="18">
        <f>J143+J144</f>
        <v>980</v>
      </c>
      <c r="K150" s="18"/>
      <c r="L150" s="18">
        <f>J150*I150</f>
        <v>98</v>
      </c>
      <c r="M150" s="18"/>
      <c r="N150" s="41">
        <f>L150</f>
        <v>98</v>
      </c>
      <c r="O150" s="18"/>
    </row>
  </sheetData>
  <autoFilter ref="A7:O143" xr:uid="{00000000-0009-0000-0000-000001000000}"/>
  <mergeCells count="24">
    <mergeCell ref="A6:A7"/>
    <mergeCell ref="B6:B7"/>
    <mergeCell ref="M2:O5"/>
    <mergeCell ref="D3:J3"/>
    <mergeCell ref="K3:L3"/>
    <mergeCell ref="D4:J4"/>
    <mergeCell ref="K4:L4"/>
    <mergeCell ref="D5:J5"/>
    <mergeCell ref="N6:N7"/>
    <mergeCell ref="O6:O7"/>
    <mergeCell ref="K5:L5"/>
    <mergeCell ref="C6:C7"/>
    <mergeCell ref="D6:D7"/>
    <mergeCell ref="E6:E7"/>
    <mergeCell ref="L6:L7"/>
    <mergeCell ref="M6:M7"/>
    <mergeCell ref="F6:F7"/>
    <mergeCell ref="G6:I6"/>
    <mergeCell ref="J6:J7"/>
    <mergeCell ref="K6:K7"/>
    <mergeCell ref="A1:C5"/>
    <mergeCell ref="D1:O1"/>
    <mergeCell ref="D2:J2"/>
    <mergeCell ref="K2:L2"/>
  </mergeCells>
  <phoneticPr fontId="17" type="noConversion"/>
  <pageMargins left="0.51181102362204722" right="0.51181102362204722" top="0.39370078740157483" bottom="0.39370078740157483" header="0.51181102362204722" footer="0.51181102362204722"/>
  <pageSetup paperSize="9" scale="47" fitToHeight="0" orientation="landscape" horizontalDpi="360" verticalDpi="360" r:id="rId1"/>
  <headerFooter>
    <oddHeader xml:space="preserve">&amp;L &amp;C
</oddHeader>
    <oddFooter xml:space="preserve">&amp;L &amp;C 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969D0-FE3B-4497-806E-C41A8A164D22}">
  <sheetPr>
    <pageSetUpPr fitToPage="1"/>
  </sheetPr>
  <dimension ref="A1:I68"/>
  <sheetViews>
    <sheetView tabSelected="1" showOutlineSymbols="0" showWhiteSpace="0" view="pageBreakPreview" zoomScale="70" zoomScaleNormal="53" zoomScaleSheetLayoutView="70" workbookViewId="0">
      <pane xSplit="3" ySplit="8" topLeftCell="D57" activePane="bottomRight" state="frozen"/>
      <selection pane="topRight" activeCell="E1" sqref="E1"/>
      <selection pane="bottomLeft" activeCell="A6" sqref="A6"/>
      <selection pane="bottomRight" activeCell="E3" sqref="E3:F3"/>
    </sheetView>
  </sheetViews>
  <sheetFormatPr defaultRowHeight="14.25" x14ac:dyDescent="0.2"/>
  <cols>
    <col min="1" max="1" width="22.25" style="124" customWidth="1"/>
    <col min="2" max="2" width="13.25" bestFit="1" customWidth="1"/>
    <col min="3" max="3" width="60" bestFit="1" customWidth="1"/>
    <col min="4" max="4" width="13.375" style="124" customWidth="1"/>
    <col min="5" max="5" width="13" style="124" bestFit="1" customWidth="1"/>
    <col min="6" max="6" width="20.875" style="124" customWidth="1"/>
    <col min="7" max="7" width="22.5" style="124" bestFit="1" customWidth="1"/>
    <col min="8" max="8" width="17" customWidth="1"/>
    <col min="9" max="9" width="17.875" bestFit="1" customWidth="1"/>
  </cols>
  <sheetData>
    <row r="1" spans="1:9" ht="38.25" customHeight="1" x14ac:dyDescent="0.2">
      <c r="A1" s="91"/>
      <c r="B1" s="91"/>
      <c r="C1" s="91"/>
      <c r="D1" s="91"/>
      <c r="E1" s="91"/>
      <c r="F1" s="91"/>
      <c r="G1" s="91"/>
      <c r="H1" s="91"/>
      <c r="I1" s="91"/>
    </row>
    <row r="2" spans="1:9" ht="24.95" customHeight="1" x14ac:dyDescent="0.2">
      <c r="A2" s="56"/>
      <c r="B2" s="99" t="s">
        <v>235</v>
      </c>
      <c r="C2" s="100"/>
      <c r="D2" s="101"/>
      <c r="E2" s="63" t="s">
        <v>330</v>
      </c>
      <c r="F2" s="64"/>
      <c r="G2" s="70" t="s">
        <v>285</v>
      </c>
      <c r="H2" s="114"/>
      <c r="I2" s="115"/>
    </row>
    <row r="3" spans="1:9" ht="44.25" customHeight="1" x14ac:dyDescent="0.2">
      <c r="A3" s="56"/>
      <c r="B3" s="111" t="s">
        <v>236</v>
      </c>
      <c r="C3" s="112"/>
      <c r="D3" s="113"/>
      <c r="E3" s="143" t="str">
        <f>'PLANILHA ORÇAMENTÁRIA'!G3</f>
        <v>BDI: 29,07%
BDI diferenciado: 15,28%</v>
      </c>
      <c r="F3" s="144"/>
      <c r="G3" s="116"/>
      <c r="H3" s="117"/>
      <c r="I3" s="118"/>
    </row>
    <row r="4" spans="1:9" ht="28.5" customHeight="1" x14ac:dyDescent="0.2">
      <c r="A4" s="56"/>
      <c r="B4" s="99" t="s">
        <v>283</v>
      </c>
      <c r="C4" s="100"/>
      <c r="D4" s="101"/>
      <c r="E4" s="80" t="s">
        <v>115</v>
      </c>
      <c r="F4" s="81"/>
      <c r="G4" s="116"/>
      <c r="H4" s="117"/>
      <c r="I4" s="118"/>
    </row>
    <row r="5" spans="1:9" ht="30" customHeight="1" x14ac:dyDescent="0.2">
      <c r="A5" s="57"/>
      <c r="B5" s="99" t="s">
        <v>284</v>
      </c>
      <c r="C5" s="100"/>
      <c r="D5" s="101"/>
      <c r="E5" s="83" t="s">
        <v>116</v>
      </c>
      <c r="F5" s="84"/>
      <c r="G5" s="119"/>
      <c r="H5" s="120"/>
      <c r="I5" s="121"/>
    </row>
    <row r="6" spans="1:9" ht="30" customHeight="1" x14ac:dyDescent="0.2">
      <c r="A6" s="62" t="s">
        <v>118</v>
      </c>
      <c r="B6" s="62" t="s">
        <v>119</v>
      </c>
      <c r="C6" s="62" t="s">
        <v>120</v>
      </c>
      <c r="D6" s="62" t="s">
        <v>121</v>
      </c>
      <c r="E6" s="62" t="s">
        <v>122</v>
      </c>
      <c r="F6" s="85" t="s">
        <v>123</v>
      </c>
      <c r="G6" s="62" t="s">
        <v>124</v>
      </c>
      <c r="H6" s="122" t="s">
        <v>233</v>
      </c>
      <c r="I6" s="123"/>
    </row>
    <row r="7" spans="1:9" ht="24" customHeight="1" x14ac:dyDescent="0.2">
      <c r="A7" s="85"/>
      <c r="B7" s="85"/>
      <c r="C7" s="85"/>
      <c r="D7" s="62"/>
      <c r="E7" s="62"/>
      <c r="F7" s="88"/>
      <c r="G7" s="61"/>
      <c r="H7" s="43" t="s">
        <v>234</v>
      </c>
      <c r="I7" s="46" t="s">
        <v>282</v>
      </c>
    </row>
    <row r="8" spans="1:9" ht="24" customHeight="1" x14ac:dyDescent="0.2">
      <c r="A8" s="131" t="s">
        <v>252</v>
      </c>
      <c r="B8" s="132" t="s">
        <v>3</v>
      </c>
      <c r="C8" s="132" t="s">
        <v>253</v>
      </c>
      <c r="D8" s="131" t="s">
        <v>29</v>
      </c>
      <c r="E8" s="133">
        <v>15300</v>
      </c>
      <c r="F8" s="134">
        <v>277.57</v>
      </c>
      <c r="G8" s="134">
        <f>TRUNC(F8*E8,2)</f>
        <v>4246821</v>
      </c>
      <c r="H8" s="135">
        <f t="shared" ref="H8:H39" si="0">G8/$G$64</f>
        <v>0.41110156931933606</v>
      </c>
      <c r="I8" s="136">
        <f>H8</f>
        <v>0.41110156931933606</v>
      </c>
    </row>
    <row r="9" spans="1:9" ht="27.75" customHeight="1" x14ac:dyDescent="0.2">
      <c r="A9" s="131" t="s">
        <v>242</v>
      </c>
      <c r="B9" s="132" t="s">
        <v>3</v>
      </c>
      <c r="C9" s="132" t="s">
        <v>243</v>
      </c>
      <c r="D9" s="131" t="s">
        <v>16</v>
      </c>
      <c r="E9" s="133">
        <v>3975</v>
      </c>
      <c r="F9" s="134">
        <v>296.83999999999997</v>
      </c>
      <c r="G9" s="134">
        <f t="shared" ref="G9:G62" si="1">TRUNC(F9*E9,2)</f>
        <v>1179939</v>
      </c>
      <c r="H9" s="135">
        <f t="shared" si="0"/>
        <v>0.11422067814986506</v>
      </c>
      <c r="I9" s="136">
        <f>H9+I8</f>
        <v>0.52532224746920109</v>
      </c>
    </row>
    <row r="10" spans="1:9" x14ac:dyDescent="0.2">
      <c r="A10" s="131" t="s">
        <v>8</v>
      </c>
      <c r="B10" s="132" t="s">
        <v>3</v>
      </c>
      <c r="C10" s="132" t="s">
        <v>9</v>
      </c>
      <c r="D10" s="131" t="s">
        <v>10</v>
      </c>
      <c r="E10" s="133">
        <v>12</v>
      </c>
      <c r="F10" s="134">
        <v>97375.679999999993</v>
      </c>
      <c r="G10" s="134">
        <f t="shared" si="1"/>
        <v>1168508.1599999999</v>
      </c>
      <c r="H10" s="135">
        <f t="shared" si="0"/>
        <v>0.11311414781514215</v>
      </c>
      <c r="I10" s="136">
        <f t="shared" ref="I10:I62" si="2">H10+I9</f>
        <v>0.63843639528434326</v>
      </c>
    </row>
    <row r="11" spans="1:9" x14ac:dyDescent="0.2">
      <c r="A11" s="131">
        <v>17361</v>
      </c>
      <c r="B11" s="132" t="s">
        <v>41</v>
      </c>
      <c r="C11" s="132" t="s">
        <v>42</v>
      </c>
      <c r="D11" s="131" t="s">
        <v>37</v>
      </c>
      <c r="E11" s="133">
        <v>3863.8319999999999</v>
      </c>
      <c r="F11" s="134">
        <v>226.71</v>
      </c>
      <c r="G11" s="134">
        <f t="shared" si="1"/>
        <v>875969.35</v>
      </c>
      <c r="H11" s="135">
        <f t="shared" si="0"/>
        <v>8.4795750623969962E-2</v>
      </c>
      <c r="I11" s="136">
        <f t="shared" si="2"/>
        <v>0.7232321459083132</v>
      </c>
    </row>
    <row r="12" spans="1:9" x14ac:dyDescent="0.2">
      <c r="A12" s="131" t="s">
        <v>85</v>
      </c>
      <c r="B12" s="132" t="s">
        <v>3</v>
      </c>
      <c r="C12" s="132" t="s">
        <v>86</v>
      </c>
      <c r="D12" s="131" t="s">
        <v>37</v>
      </c>
      <c r="E12" s="133">
        <v>2687.1</v>
      </c>
      <c r="F12" s="134">
        <v>121.49</v>
      </c>
      <c r="G12" s="134">
        <f t="shared" si="1"/>
        <v>326455.77</v>
      </c>
      <c r="H12" s="135">
        <f t="shared" si="0"/>
        <v>3.1601633165219876E-2</v>
      </c>
      <c r="I12" s="136">
        <f t="shared" si="2"/>
        <v>0.75483377907353311</v>
      </c>
    </row>
    <row r="13" spans="1:9" ht="51" x14ac:dyDescent="0.2">
      <c r="A13" s="131" t="s">
        <v>254</v>
      </c>
      <c r="B13" s="132" t="s">
        <v>3</v>
      </c>
      <c r="C13" s="132" t="s">
        <v>255</v>
      </c>
      <c r="D13" s="131" t="s">
        <v>29</v>
      </c>
      <c r="E13" s="133">
        <v>1140</v>
      </c>
      <c r="F13" s="134">
        <v>283.24</v>
      </c>
      <c r="G13" s="134">
        <f t="shared" si="1"/>
        <v>322893.59999999998</v>
      </c>
      <c r="H13" s="135">
        <f t="shared" si="0"/>
        <v>3.1256807311438359E-2</v>
      </c>
      <c r="I13" s="136">
        <f t="shared" si="2"/>
        <v>0.78609058638497142</v>
      </c>
    </row>
    <row r="14" spans="1:9" ht="25.5" x14ac:dyDescent="0.2">
      <c r="A14" s="60" t="s">
        <v>46</v>
      </c>
      <c r="B14" s="59" t="s">
        <v>14</v>
      </c>
      <c r="C14" s="59" t="s">
        <v>47</v>
      </c>
      <c r="D14" s="60" t="s">
        <v>48</v>
      </c>
      <c r="E14" s="125">
        <v>117977.15999999999</v>
      </c>
      <c r="F14" s="126">
        <v>2.14</v>
      </c>
      <c r="G14" s="126">
        <f t="shared" si="1"/>
        <v>252471.12</v>
      </c>
      <c r="H14" s="53">
        <f t="shared" si="0"/>
        <v>2.4439757088846083E-2</v>
      </c>
      <c r="I14" s="47">
        <f t="shared" si="2"/>
        <v>0.81053034347381747</v>
      </c>
    </row>
    <row r="15" spans="1:9" ht="24" customHeight="1" x14ac:dyDescent="0.2">
      <c r="A15" s="60" t="s">
        <v>305</v>
      </c>
      <c r="B15" s="59" t="s">
        <v>3</v>
      </c>
      <c r="C15" s="59" t="s">
        <v>296</v>
      </c>
      <c r="D15" s="60" t="s">
        <v>29</v>
      </c>
      <c r="E15" s="125">
        <v>726</v>
      </c>
      <c r="F15" s="126">
        <v>275.77</v>
      </c>
      <c r="G15" s="126">
        <f t="shared" si="1"/>
        <v>200209.02</v>
      </c>
      <c r="H15" s="53">
        <f t="shared" si="0"/>
        <v>1.938067140430132E-2</v>
      </c>
      <c r="I15" s="47">
        <f t="shared" si="2"/>
        <v>0.8299110148781188</v>
      </c>
    </row>
    <row r="16" spans="1:9" ht="24.75" customHeight="1" x14ac:dyDescent="0.2">
      <c r="A16" s="60" t="s">
        <v>83</v>
      </c>
      <c r="B16" s="59" t="s">
        <v>41</v>
      </c>
      <c r="C16" s="59" t="s">
        <v>84</v>
      </c>
      <c r="D16" s="60" t="s">
        <v>37</v>
      </c>
      <c r="E16" s="125">
        <v>2067</v>
      </c>
      <c r="F16" s="126">
        <v>95.09</v>
      </c>
      <c r="G16" s="126">
        <f t="shared" si="1"/>
        <v>196551.03</v>
      </c>
      <c r="H16" s="53">
        <f t="shared" si="0"/>
        <v>1.9026569964764681E-2</v>
      </c>
      <c r="I16" s="47">
        <f t="shared" si="2"/>
        <v>0.84893758484288351</v>
      </c>
    </row>
    <row r="17" spans="1:9" x14ac:dyDescent="0.2">
      <c r="A17" s="60" t="s">
        <v>303</v>
      </c>
      <c r="B17" s="59" t="s">
        <v>3</v>
      </c>
      <c r="C17" s="59" t="s">
        <v>295</v>
      </c>
      <c r="D17" s="60" t="s">
        <v>304</v>
      </c>
      <c r="E17" s="125">
        <v>4425.7199999999993</v>
      </c>
      <c r="F17" s="126">
        <f>'PLANILHA ORÇAMENTÁRIA'!I51</f>
        <v>39.19</v>
      </c>
      <c r="G17" s="126">
        <f t="shared" si="1"/>
        <v>173443.96</v>
      </c>
      <c r="H17" s="53">
        <f t="shared" si="0"/>
        <v>1.6789755006146986E-2</v>
      </c>
      <c r="I17" s="47">
        <f t="shared" si="2"/>
        <v>0.8657273398490305</v>
      </c>
    </row>
    <row r="18" spans="1:9" x14ac:dyDescent="0.2">
      <c r="A18" s="60" t="s">
        <v>23</v>
      </c>
      <c r="B18" s="59" t="s">
        <v>3</v>
      </c>
      <c r="C18" s="59" t="s">
        <v>24</v>
      </c>
      <c r="D18" s="60" t="s">
        <v>5</v>
      </c>
      <c r="E18" s="125">
        <v>12</v>
      </c>
      <c r="F18" s="126">
        <v>14422.17</v>
      </c>
      <c r="G18" s="126">
        <f t="shared" si="1"/>
        <v>173066.04</v>
      </c>
      <c r="H18" s="53">
        <f t="shared" si="0"/>
        <v>1.6753171522859805E-2</v>
      </c>
      <c r="I18" s="47">
        <f t="shared" si="2"/>
        <v>0.88248051137189032</v>
      </c>
    </row>
    <row r="19" spans="1:9" x14ac:dyDescent="0.2">
      <c r="A19" s="60" t="s">
        <v>90</v>
      </c>
      <c r="B19" s="59" t="s">
        <v>3</v>
      </c>
      <c r="C19" s="59" t="s">
        <v>91</v>
      </c>
      <c r="D19" s="60" t="s">
        <v>92</v>
      </c>
      <c r="E19" s="125">
        <v>35775</v>
      </c>
      <c r="F19" s="126">
        <v>4.78</v>
      </c>
      <c r="G19" s="126">
        <f t="shared" si="1"/>
        <v>171004.5</v>
      </c>
      <c r="H19" s="53">
        <f t="shared" si="0"/>
        <v>1.6553609938037984E-2</v>
      </c>
      <c r="I19" s="47">
        <f t="shared" si="2"/>
        <v>0.89903412130992832</v>
      </c>
    </row>
    <row r="20" spans="1:9" ht="38.25" x14ac:dyDescent="0.2">
      <c r="A20" s="137" t="s">
        <v>248</v>
      </c>
      <c r="B20" s="138" t="s">
        <v>14</v>
      </c>
      <c r="C20" s="138" t="s">
        <v>249</v>
      </c>
      <c r="D20" s="137" t="s">
        <v>16</v>
      </c>
      <c r="E20" s="139">
        <v>980</v>
      </c>
      <c r="F20" s="140">
        <v>124.96</v>
      </c>
      <c r="G20" s="140">
        <f t="shared" si="1"/>
        <v>122460.8</v>
      </c>
      <c r="H20" s="141">
        <f t="shared" si="0"/>
        <v>1.1854473513270597E-2</v>
      </c>
      <c r="I20" s="142">
        <f t="shared" si="2"/>
        <v>0.91088859482319895</v>
      </c>
    </row>
    <row r="21" spans="1:9" x14ac:dyDescent="0.2">
      <c r="A21" s="137" t="s">
        <v>317</v>
      </c>
      <c r="B21" s="138" t="s">
        <v>3</v>
      </c>
      <c r="C21" s="138" t="s">
        <v>297</v>
      </c>
      <c r="D21" s="137" t="s">
        <v>66</v>
      </c>
      <c r="E21" s="139">
        <v>277</v>
      </c>
      <c r="F21" s="140">
        <v>305.20999999999998</v>
      </c>
      <c r="G21" s="140">
        <f t="shared" si="1"/>
        <v>84543.17</v>
      </c>
      <c r="H21" s="141">
        <f t="shared" si="0"/>
        <v>8.1839639255413439E-3</v>
      </c>
      <c r="I21" s="142">
        <f t="shared" si="2"/>
        <v>0.91907255874874028</v>
      </c>
    </row>
    <row r="22" spans="1:9" x14ac:dyDescent="0.2">
      <c r="A22" s="137" t="s">
        <v>99</v>
      </c>
      <c r="B22" s="138" t="s">
        <v>14</v>
      </c>
      <c r="C22" s="138" t="s">
        <v>100</v>
      </c>
      <c r="D22" s="137" t="s">
        <v>10</v>
      </c>
      <c r="E22" s="139">
        <v>2399</v>
      </c>
      <c r="F22" s="140">
        <v>33.619999999999997</v>
      </c>
      <c r="G22" s="140">
        <f t="shared" si="1"/>
        <v>80654.38</v>
      </c>
      <c r="H22" s="141">
        <f t="shared" si="0"/>
        <v>7.8075205407711025E-3</v>
      </c>
      <c r="I22" s="142">
        <f t="shared" si="2"/>
        <v>0.92688007928951133</v>
      </c>
    </row>
    <row r="23" spans="1:9" ht="38.25" x14ac:dyDescent="0.2">
      <c r="A23" s="137" t="s">
        <v>97</v>
      </c>
      <c r="B23" s="138" t="s">
        <v>14</v>
      </c>
      <c r="C23" s="138" t="s">
        <v>98</v>
      </c>
      <c r="D23" s="137" t="s">
        <v>10</v>
      </c>
      <c r="E23" s="139">
        <v>2399</v>
      </c>
      <c r="F23" s="140">
        <v>33.42</v>
      </c>
      <c r="G23" s="140">
        <f t="shared" si="1"/>
        <v>80174.58</v>
      </c>
      <c r="H23" s="141">
        <f t="shared" si="0"/>
        <v>7.7610748504631242E-3</v>
      </c>
      <c r="I23" s="142">
        <f t="shared" si="2"/>
        <v>0.93464115413997451</v>
      </c>
    </row>
    <row r="24" spans="1:9" x14ac:dyDescent="0.2">
      <c r="A24" s="137" t="s">
        <v>67</v>
      </c>
      <c r="B24" s="138" t="s">
        <v>14</v>
      </c>
      <c r="C24" s="138" t="s">
        <v>68</v>
      </c>
      <c r="D24" s="137" t="s">
        <v>16</v>
      </c>
      <c r="E24" s="139">
        <v>616</v>
      </c>
      <c r="F24" s="140">
        <v>125.99</v>
      </c>
      <c r="G24" s="140">
        <f t="shared" si="1"/>
        <v>77609.84</v>
      </c>
      <c r="H24" s="141">
        <f t="shared" si="0"/>
        <v>7.5128024041094688E-3</v>
      </c>
      <c r="I24" s="142">
        <f t="shared" si="2"/>
        <v>0.94215395654408396</v>
      </c>
    </row>
    <row r="25" spans="1:9" ht="25.5" x14ac:dyDescent="0.2">
      <c r="A25" s="137" t="s">
        <v>103</v>
      </c>
      <c r="B25" s="138" t="s">
        <v>3</v>
      </c>
      <c r="C25" s="138" t="s">
        <v>104</v>
      </c>
      <c r="D25" s="137" t="s">
        <v>55</v>
      </c>
      <c r="E25" s="139">
        <v>13</v>
      </c>
      <c r="F25" s="140">
        <v>5819</v>
      </c>
      <c r="G25" s="140">
        <f t="shared" si="1"/>
        <v>75647</v>
      </c>
      <c r="H25" s="141">
        <f t="shared" si="0"/>
        <v>7.3227951953472531E-3</v>
      </c>
      <c r="I25" s="142">
        <f t="shared" si="2"/>
        <v>0.94947675173943125</v>
      </c>
    </row>
    <row r="26" spans="1:9" x14ac:dyDescent="0.2">
      <c r="A26" s="137">
        <v>32</v>
      </c>
      <c r="B26" s="138" t="s">
        <v>41</v>
      </c>
      <c r="C26" s="138" t="s">
        <v>61</v>
      </c>
      <c r="D26" s="137" t="s">
        <v>62</v>
      </c>
      <c r="E26" s="139">
        <v>5</v>
      </c>
      <c r="F26" s="140">
        <v>14431.67</v>
      </c>
      <c r="G26" s="140">
        <f t="shared" si="1"/>
        <v>72158.350000000006</v>
      </c>
      <c r="H26" s="141">
        <f t="shared" si="0"/>
        <v>6.9850862385049698E-3</v>
      </c>
      <c r="I26" s="142">
        <f t="shared" si="2"/>
        <v>0.95646183797793627</v>
      </c>
    </row>
    <row r="27" spans="1:9" ht="24" customHeight="1" x14ac:dyDescent="0.2">
      <c r="A27" s="137" t="s">
        <v>93</v>
      </c>
      <c r="B27" s="138" t="s">
        <v>41</v>
      </c>
      <c r="C27" s="138" t="s">
        <v>94</v>
      </c>
      <c r="D27" s="137" t="s">
        <v>29</v>
      </c>
      <c r="E27" s="139">
        <v>16440</v>
      </c>
      <c r="F27" s="140">
        <v>4.16</v>
      </c>
      <c r="G27" s="140">
        <f t="shared" si="1"/>
        <v>68390.399999999994</v>
      </c>
      <c r="H27" s="141">
        <f t="shared" si="0"/>
        <v>6.6203404302599802E-3</v>
      </c>
      <c r="I27" s="142">
        <f t="shared" si="2"/>
        <v>0.96308217840819621</v>
      </c>
    </row>
    <row r="28" spans="1:9" ht="24.75" customHeight="1" x14ac:dyDescent="0.2">
      <c r="A28" s="137" t="s">
        <v>79</v>
      </c>
      <c r="B28" s="138" t="s">
        <v>64</v>
      </c>
      <c r="C28" s="138" t="s">
        <v>80</v>
      </c>
      <c r="D28" s="137" t="s">
        <v>37</v>
      </c>
      <c r="E28" s="139">
        <v>3848.3319999999999</v>
      </c>
      <c r="F28" s="140">
        <v>11.34</v>
      </c>
      <c r="G28" s="140">
        <f t="shared" si="1"/>
        <v>43640.08</v>
      </c>
      <c r="H28" s="141">
        <f t="shared" si="0"/>
        <v>4.2244552744797517E-3</v>
      </c>
      <c r="I28" s="142">
        <f t="shared" si="2"/>
        <v>0.967306633682676</v>
      </c>
    </row>
    <row r="29" spans="1:9" x14ac:dyDescent="0.2">
      <c r="A29" s="137" t="s">
        <v>69</v>
      </c>
      <c r="B29" s="138" t="s">
        <v>3</v>
      </c>
      <c r="C29" s="138" t="s">
        <v>70</v>
      </c>
      <c r="D29" s="137" t="s">
        <v>71</v>
      </c>
      <c r="E29" s="139">
        <v>1</v>
      </c>
      <c r="F29" s="140">
        <v>35574.35</v>
      </c>
      <c r="G29" s="140">
        <f t="shared" si="1"/>
        <v>35574.35</v>
      </c>
      <c r="H29" s="141">
        <f t="shared" si="0"/>
        <v>3.4436749541634374E-3</v>
      </c>
      <c r="I29" s="142">
        <f t="shared" si="2"/>
        <v>0.97075030863683942</v>
      </c>
    </row>
    <row r="30" spans="1:9" ht="63.75" x14ac:dyDescent="0.2">
      <c r="A30" s="137" t="s">
        <v>263</v>
      </c>
      <c r="B30" s="138" t="s">
        <v>14</v>
      </c>
      <c r="C30" s="138" t="s">
        <v>264</v>
      </c>
      <c r="D30" s="137" t="s">
        <v>29</v>
      </c>
      <c r="E30" s="139">
        <v>556</v>
      </c>
      <c r="F30" s="140">
        <v>63.24</v>
      </c>
      <c r="G30" s="140">
        <f t="shared" si="1"/>
        <v>35161.440000000002</v>
      </c>
      <c r="H30" s="141">
        <f t="shared" si="0"/>
        <v>3.4037043622812632E-3</v>
      </c>
      <c r="I30" s="142">
        <f t="shared" si="2"/>
        <v>0.97415401299912063</v>
      </c>
    </row>
    <row r="31" spans="1:9" x14ac:dyDescent="0.2">
      <c r="A31" s="137" t="s">
        <v>245</v>
      </c>
      <c r="B31" s="138" t="s">
        <v>246</v>
      </c>
      <c r="C31" s="138" t="s">
        <v>247</v>
      </c>
      <c r="D31" s="137" t="s">
        <v>16</v>
      </c>
      <c r="E31" s="139">
        <v>3975</v>
      </c>
      <c r="F31" s="140">
        <v>7.96</v>
      </c>
      <c r="G31" s="140">
        <f t="shared" si="1"/>
        <v>31641</v>
      </c>
      <c r="H31" s="141">
        <f t="shared" si="0"/>
        <v>3.0629180638489621E-3</v>
      </c>
      <c r="I31" s="142">
        <f t="shared" si="2"/>
        <v>0.97721693106296958</v>
      </c>
    </row>
    <row r="32" spans="1:9" x14ac:dyDescent="0.2">
      <c r="A32" s="137" t="s">
        <v>2</v>
      </c>
      <c r="B32" s="138" t="s">
        <v>3</v>
      </c>
      <c r="C32" s="138" t="s">
        <v>4</v>
      </c>
      <c r="D32" s="137" t="s">
        <v>10</v>
      </c>
      <c r="E32" s="139">
        <v>1</v>
      </c>
      <c r="F32" s="140">
        <v>24686.13</v>
      </c>
      <c r="G32" s="140">
        <f t="shared" si="1"/>
        <v>24686.13</v>
      </c>
      <c r="H32" s="141">
        <f t="shared" si="0"/>
        <v>2.389671423264871E-3</v>
      </c>
      <c r="I32" s="142">
        <f t="shared" si="2"/>
        <v>0.97960660248623443</v>
      </c>
    </row>
    <row r="33" spans="1:9" x14ac:dyDescent="0.2">
      <c r="A33" s="137" t="s">
        <v>327</v>
      </c>
      <c r="B33" s="138" t="s">
        <v>3</v>
      </c>
      <c r="C33" s="138" t="s">
        <v>241</v>
      </c>
      <c r="D33" s="137" t="s">
        <v>10</v>
      </c>
      <c r="E33" s="139">
        <v>9</v>
      </c>
      <c r="F33" s="140">
        <v>2656.13</v>
      </c>
      <c r="G33" s="140">
        <f t="shared" si="1"/>
        <v>23905.17</v>
      </c>
      <c r="H33" s="141">
        <f t="shared" si="0"/>
        <v>2.3140727857014721E-3</v>
      </c>
      <c r="I33" s="142">
        <f t="shared" si="2"/>
        <v>0.98192067527193594</v>
      </c>
    </row>
    <row r="34" spans="1:9" ht="38.25" x14ac:dyDescent="0.2">
      <c r="A34" s="137" t="s">
        <v>19</v>
      </c>
      <c r="B34" s="138" t="s">
        <v>14</v>
      </c>
      <c r="C34" s="138" t="s">
        <v>20</v>
      </c>
      <c r="D34" s="137" t="s">
        <v>16</v>
      </c>
      <c r="E34" s="139">
        <v>12</v>
      </c>
      <c r="F34" s="140">
        <v>1260.3599999999999</v>
      </c>
      <c r="G34" s="140">
        <f t="shared" si="1"/>
        <v>15124.32</v>
      </c>
      <c r="H34" s="141">
        <f t="shared" si="0"/>
        <v>1.4640672839490575E-3</v>
      </c>
      <c r="I34" s="142">
        <f t="shared" si="2"/>
        <v>0.98338474255588504</v>
      </c>
    </row>
    <row r="35" spans="1:9" x14ac:dyDescent="0.2">
      <c r="A35" s="137" t="s">
        <v>326</v>
      </c>
      <c r="B35" s="138" t="s">
        <v>3</v>
      </c>
      <c r="C35" s="138" t="s">
        <v>240</v>
      </c>
      <c r="D35" s="137" t="s">
        <v>10</v>
      </c>
      <c r="E35" s="139">
        <v>16</v>
      </c>
      <c r="F35" s="140">
        <v>814.32</v>
      </c>
      <c r="G35" s="140">
        <f t="shared" si="1"/>
        <v>13029.12</v>
      </c>
      <c r="H35" s="141">
        <f t="shared" si="0"/>
        <v>1.2612473374436898E-3</v>
      </c>
      <c r="I35" s="142">
        <f t="shared" si="2"/>
        <v>0.98464598989332874</v>
      </c>
    </row>
    <row r="36" spans="1:9" ht="25.5" x14ac:dyDescent="0.2">
      <c r="A36" s="137" t="s">
        <v>77</v>
      </c>
      <c r="B36" s="138" t="s">
        <v>14</v>
      </c>
      <c r="C36" s="138" t="s">
        <v>78</v>
      </c>
      <c r="D36" s="137" t="s">
        <v>16</v>
      </c>
      <c r="E36" s="139">
        <v>4326.16</v>
      </c>
      <c r="F36" s="140">
        <v>3</v>
      </c>
      <c r="G36" s="140">
        <f t="shared" si="1"/>
        <v>12978.48</v>
      </c>
      <c r="H36" s="141">
        <f t="shared" si="0"/>
        <v>1.256345274590009E-3</v>
      </c>
      <c r="I36" s="142">
        <f t="shared" si="2"/>
        <v>0.9859023351679187</v>
      </c>
    </row>
    <row r="37" spans="1:9" x14ac:dyDescent="0.2">
      <c r="A37" s="137" t="s">
        <v>107</v>
      </c>
      <c r="B37" s="138" t="s">
        <v>3</v>
      </c>
      <c r="C37" s="138" t="s">
        <v>108</v>
      </c>
      <c r="D37" s="137" t="s">
        <v>32</v>
      </c>
      <c r="E37" s="139">
        <v>4326.16</v>
      </c>
      <c r="F37" s="140">
        <v>2.95</v>
      </c>
      <c r="G37" s="140">
        <f t="shared" si="1"/>
        <v>12762.17</v>
      </c>
      <c r="H37" s="141">
        <f t="shared" si="0"/>
        <v>1.2354059930757976E-3</v>
      </c>
      <c r="I37" s="142">
        <f t="shared" si="2"/>
        <v>0.98713774116099451</v>
      </c>
    </row>
    <row r="38" spans="1:9" ht="38.25" x14ac:dyDescent="0.2">
      <c r="A38" s="137" t="s">
        <v>17</v>
      </c>
      <c r="B38" s="138" t="s">
        <v>14</v>
      </c>
      <c r="C38" s="138" t="s">
        <v>18</v>
      </c>
      <c r="D38" s="137" t="s">
        <v>16</v>
      </c>
      <c r="E38" s="139">
        <v>9</v>
      </c>
      <c r="F38" s="140">
        <v>1380.13</v>
      </c>
      <c r="G38" s="140">
        <f t="shared" si="1"/>
        <v>12421.17</v>
      </c>
      <c r="H38" s="141">
        <f t="shared" si="0"/>
        <v>1.2023964466084767E-3</v>
      </c>
      <c r="I38" s="142">
        <f t="shared" si="2"/>
        <v>0.98834013760760298</v>
      </c>
    </row>
    <row r="39" spans="1:9" ht="25.5" x14ac:dyDescent="0.2">
      <c r="A39" s="137" t="s">
        <v>309</v>
      </c>
      <c r="B39" s="138" t="s">
        <v>64</v>
      </c>
      <c r="C39" s="138" t="s">
        <v>301</v>
      </c>
      <c r="D39" s="137" t="s">
        <v>37</v>
      </c>
      <c r="E39" s="139">
        <v>98</v>
      </c>
      <c r="F39" s="140">
        <v>122.61</v>
      </c>
      <c r="G39" s="140">
        <f t="shared" si="1"/>
        <v>12015.78</v>
      </c>
      <c r="H39" s="141">
        <f t="shared" si="0"/>
        <v>1.1631538071879865E-3</v>
      </c>
      <c r="I39" s="142">
        <f t="shared" si="2"/>
        <v>0.98950329141479099</v>
      </c>
    </row>
    <row r="40" spans="1:9" x14ac:dyDescent="0.2">
      <c r="A40" s="137" t="s">
        <v>306</v>
      </c>
      <c r="B40" s="138" t="s">
        <v>3</v>
      </c>
      <c r="C40" s="138" t="s">
        <v>298</v>
      </c>
      <c r="D40" s="137" t="s">
        <v>29</v>
      </c>
      <c r="E40" s="139">
        <v>17</v>
      </c>
      <c r="F40" s="140">
        <v>677.03</v>
      </c>
      <c r="G40" s="140">
        <f t="shared" si="1"/>
        <v>11509.51</v>
      </c>
      <c r="H40" s="141">
        <f t="shared" ref="H40:H71" si="3">G40/$G$64</f>
        <v>1.1141457629357564E-3</v>
      </c>
      <c r="I40" s="142">
        <f t="shared" si="2"/>
        <v>0.99061743717772677</v>
      </c>
    </row>
    <row r="41" spans="1:9" ht="25.5" x14ac:dyDescent="0.2">
      <c r="A41" s="137" t="s">
        <v>21</v>
      </c>
      <c r="B41" s="138" t="s">
        <v>14</v>
      </c>
      <c r="C41" s="138" t="s">
        <v>22</v>
      </c>
      <c r="D41" s="137" t="s">
        <v>16</v>
      </c>
      <c r="E41" s="139">
        <v>9</v>
      </c>
      <c r="F41" s="140">
        <v>1156.19</v>
      </c>
      <c r="G41" s="140">
        <f t="shared" si="1"/>
        <v>10405.709999999999</v>
      </c>
      <c r="H41" s="141">
        <f t="shared" si="3"/>
        <v>1.007295506658253E-3</v>
      </c>
      <c r="I41" s="142">
        <f t="shared" si="2"/>
        <v>0.991624732684385</v>
      </c>
    </row>
    <row r="42" spans="1:9" x14ac:dyDescent="0.2">
      <c r="A42" s="137" t="s">
        <v>307</v>
      </c>
      <c r="B42" s="138" t="s">
        <v>64</v>
      </c>
      <c r="C42" s="138" t="s">
        <v>299</v>
      </c>
      <c r="D42" s="137" t="s">
        <v>66</v>
      </c>
      <c r="E42" s="139">
        <v>29</v>
      </c>
      <c r="F42" s="140">
        <v>344.21</v>
      </c>
      <c r="G42" s="140">
        <f t="shared" si="1"/>
        <v>9982.09</v>
      </c>
      <c r="H42" s="141">
        <f t="shared" si="3"/>
        <v>9.6628816333131336E-4</v>
      </c>
      <c r="I42" s="142">
        <f t="shared" si="2"/>
        <v>0.99259102084771633</v>
      </c>
    </row>
    <row r="43" spans="1:9" ht="38.25" x14ac:dyDescent="0.2">
      <c r="A43" s="137" t="s">
        <v>13</v>
      </c>
      <c r="B43" s="138" t="s">
        <v>14</v>
      </c>
      <c r="C43" s="138" t="s">
        <v>15</v>
      </c>
      <c r="D43" s="137" t="s">
        <v>16</v>
      </c>
      <c r="E43" s="139">
        <v>12</v>
      </c>
      <c r="F43" s="140">
        <v>775.89</v>
      </c>
      <c r="G43" s="140">
        <f t="shared" si="1"/>
        <v>9310.68</v>
      </c>
      <c r="H43" s="141">
        <f t="shared" si="3"/>
        <v>9.0129420557875082E-4</v>
      </c>
      <c r="I43" s="142">
        <f t="shared" si="2"/>
        <v>0.99349231505329505</v>
      </c>
    </row>
    <row r="44" spans="1:9" x14ac:dyDescent="0.2">
      <c r="A44" s="137" t="s">
        <v>51</v>
      </c>
      <c r="B44" s="138" t="s">
        <v>3</v>
      </c>
      <c r="C44" s="138" t="s">
        <v>52</v>
      </c>
      <c r="D44" s="137" t="s">
        <v>32</v>
      </c>
      <c r="E44" s="139">
        <v>16.5</v>
      </c>
      <c r="F44" s="140">
        <v>506.75</v>
      </c>
      <c r="G44" s="140">
        <f t="shared" si="1"/>
        <v>8361.3700000000008</v>
      </c>
      <c r="H44" s="141">
        <f t="shared" si="3"/>
        <v>8.0939891948815772E-4</v>
      </c>
      <c r="I44" s="142">
        <f t="shared" si="2"/>
        <v>0.99430171397278322</v>
      </c>
    </row>
    <row r="45" spans="1:9" x14ac:dyDescent="0.2">
      <c r="A45" s="137" t="s">
        <v>279</v>
      </c>
      <c r="B45" s="138" t="s">
        <v>41</v>
      </c>
      <c r="C45" s="138" t="s">
        <v>280</v>
      </c>
      <c r="D45" s="137" t="s">
        <v>16</v>
      </c>
      <c r="E45" s="139">
        <v>40</v>
      </c>
      <c r="F45" s="140">
        <v>192.8</v>
      </c>
      <c r="G45" s="140">
        <f t="shared" si="1"/>
        <v>7712</v>
      </c>
      <c r="H45" s="141">
        <f t="shared" si="3"/>
        <v>7.4653848198233917E-4</v>
      </c>
      <c r="I45" s="142">
        <f t="shared" si="2"/>
        <v>0.99504825245476558</v>
      </c>
    </row>
    <row r="46" spans="1:9" ht="25.5" x14ac:dyDescent="0.2">
      <c r="A46" s="137" t="s">
        <v>30</v>
      </c>
      <c r="B46" s="138" t="s">
        <v>3</v>
      </c>
      <c r="C46" s="138" t="s">
        <v>31</v>
      </c>
      <c r="D46" s="137" t="s">
        <v>32</v>
      </c>
      <c r="E46" s="139">
        <v>250</v>
      </c>
      <c r="F46" s="140">
        <v>30.75</v>
      </c>
      <c r="G46" s="140">
        <f t="shared" si="1"/>
        <v>7687.5</v>
      </c>
      <c r="H46" s="141">
        <f t="shared" si="3"/>
        <v>7.4416682835052293E-4</v>
      </c>
      <c r="I46" s="142">
        <f t="shared" si="2"/>
        <v>0.99579241928311613</v>
      </c>
    </row>
    <row r="47" spans="1:9" ht="25.5" x14ac:dyDescent="0.2">
      <c r="A47" s="137" t="s">
        <v>27</v>
      </c>
      <c r="B47" s="138" t="s">
        <v>3</v>
      </c>
      <c r="C47" s="138" t="s">
        <v>28</v>
      </c>
      <c r="D47" s="137" t="s">
        <v>29</v>
      </c>
      <c r="E47" s="139">
        <v>200</v>
      </c>
      <c r="F47" s="140">
        <v>35.35</v>
      </c>
      <c r="G47" s="140">
        <f t="shared" si="1"/>
        <v>7070</v>
      </c>
      <c r="H47" s="141">
        <f t="shared" si="3"/>
        <v>6.8439147660984676E-4</v>
      </c>
      <c r="I47" s="142">
        <f t="shared" si="2"/>
        <v>0.99647681075972594</v>
      </c>
    </row>
    <row r="48" spans="1:9" ht="24" customHeight="1" x14ac:dyDescent="0.2">
      <c r="A48" s="137" t="s">
        <v>308</v>
      </c>
      <c r="B48" s="138" t="s">
        <v>14</v>
      </c>
      <c r="C48" s="138" t="s">
        <v>300</v>
      </c>
      <c r="D48" s="137" t="s">
        <v>16</v>
      </c>
      <c r="E48" s="139">
        <v>23.200000000000003</v>
      </c>
      <c r="F48" s="140">
        <v>233.86</v>
      </c>
      <c r="G48" s="140">
        <f t="shared" si="1"/>
        <v>5425.55</v>
      </c>
      <c r="H48" s="141">
        <f t="shared" si="3"/>
        <v>5.2520511682044616E-4</v>
      </c>
      <c r="I48" s="142">
        <f t="shared" si="2"/>
        <v>0.99700201587654635</v>
      </c>
    </row>
    <row r="49" spans="1:9" x14ac:dyDescent="0.2">
      <c r="A49" s="137">
        <v>9182</v>
      </c>
      <c r="B49" s="138" t="s">
        <v>64</v>
      </c>
      <c r="C49" s="138" t="s">
        <v>294</v>
      </c>
      <c r="D49" s="137" t="s">
        <v>37</v>
      </c>
      <c r="E49" s="139">
        <v>48</v>
      </c>
      <c r="F49" s="140">
        <v>99.86</v>
      </c>
      <c r="G49" s="140">
        <f t="shared" si="1"/>
        <v>4793.28</v>
      </c>
      <c r="H49" s="141">
        <f t="shared" si="3"/>
        <v>4.6399999674744639E-4</v>
      </c>
      <c r="I49" s="142">
        <f t="shared" si="2"/>
        <v>0.99746601587329375</v>
      </c>
    </row>
    <row r="50" spans="1:9" x14ac:dyDescent="0.2">
      <c r="A50" s="137" t="s">
        <v>63</v>
      </c>
      <c r="B50" s="138" t="s">
        <v>64</v>
      </c>
      <c r="C50" s="138" t="s">
        <v>65</v>
      </c>
      <c r="D50" s="137" t="s">
        <v>66</v>
      </c>
      <c r="E50" s="139">
        <v>15</v>
      </c>
      <c r="F50" s="140">
        <v>294.52</v>
      </c>
      <c r="G50" s="140">
        <f t="shared" si="1"/>
        <v>4417.8</v>
      </c>
      <c r="H50" s="141">
        <f t="shared" si="3"/>
        <v>4.2765271080155319E-4</v>
      </c>
      <c r="I50" s="142">
        <f t="shared" si="2"/>
        <v>0.99789366858409534</v>
      </c>
    </row>
    <row r="51" spans="1:9" ht="25.5" x14ac:dyDescent="0.2">
      <c r="A51" s="137" t="s">
        <v>56</v>
      </c>
      <c r="B51" s="138" t="s">
        <v>3</v>
      </c>
      <c r="C51" s="138" t="s">
        <v>57</v>
      </c>
      <c r="D51" s="137" t="s">
        <v>55</v>
      </c>
      <c r="E51" s="139">
        <v>1</v>
      </c>
      <c r="F51" s="140">
        <v>3738.2</v>
      </c>
      <c r="G51" s="140">
        <f t="shared" si="1"/>
        <v>3738.2</v>
      </c>
      <c r="H51" s="141">
        <f t="shared" si="3"/>
        <v>3.6186594312064062E-4</v>
      </c>
      <c r="I51" s="142">
        <f t="shared" si="2"/>
        <v>0.99825553452721594</v>
      </c>
    </row>
    <row r="52" spans="1:9" x14ac:dyDescent="0.2">
      <c r="A52" s="137" t="s">
        <v>109</v>
      </c>
      <c r="B52" s="138" t="s">
        <v>14</v>
      </c>
      <c r="C52" s="138" t="s">
        <v>110</v>
      </c>
      <c r="D52" s="137" t="s">
        <v>16</v>
      </c>
      <c r="E52" s="139">
        <v>160</v>
      </c>
      <c r="F52" s="140">
        <v>20.7</v>
      </c>
      <c r="G52" s="140">
        <f t="shared" si="1"/>
        <v>3312</v>
      </c>
      <c r="H52" s="141">
        <f t="shared" si="3"/>
        <v>3.2060885014594236E-4</v>
      </c>
      <c r="I52" s="142">
        <f t="shared" si="2"/>
        <v>0.99857614337736189</v>
      </c>
    </row>
    <row r="53" spans="1:9" ht="51" x14ac:dyDescent="0.2">
      <c r="A53" s="137" t="s">
        <v>58</v>
      </c>
      <c r="B53" s="138" t="s">
        <v>3</v>
      </c>
      <c r="C53" s="138" t="s">
        <v>59</v>
      </c>
      <c r="D53" s="137" t="s">
        <v>55</v>
      </c>
      <c r="E53" s="139">
        <v>1</v>
      </c>
      <c r="F53" s="140">
        <v>2566.91</v>
      </c>
      <c r="G53" s="140">
        <f t="shared" si="1"/>
        <v>2566.91</v>
      </c>
      <c r="H53" s="141">
        <f t="shared" si="3"/>
        <v>2.484825071039012E-4</v>
      </c>
      <c r="I53" s="142">
        <f t="shared" si="2"/>
        <v>0.99882462588446574</v>
      </c>
    </row>
    <row r="54" spans="1:9" ht="25.5" x14ac:dyDescent="0.2">
      <c r="A54" s="137" t="s">
        <v>35</v>
      </c>
      <c r="B54" s="138" t="s">
        <v>14</v>
      </c>
      <c r="C54" s="138" t="s">
        <v>36</v>
      </c>
      <c r="D54" s="137" t="s">
        <v>37</v>
      </c>
      <c r="E54" s="139">
        <v>7.6</v>
      </c>
      <c r="F54" s="140">
        <v>291.22000000000003</v>
      </c>
      <c r="G54" s="140">
        <f t="shared" si="1"/>
        <v>2213.27</v>
      </c>
      <c r="H54" s="141">
        <f t="shared" si="3"/>
        <v>2.1424938096694139E-4</v>
      </c>
      <c r="I54" s="142">
        <f t="shared" si="2"/>
        <v>0.99903887526543267</v>
      </c>
    </row>
    <row r="55" spans="1:9" ht="38.25" x14ac:dyDescent="0.2">
      <c r="A55" s="137" t="s">
        <v>258</v>
      </c>
      <c r="B55" s="138" t="s">
        <v>14</v>
      </c>
      <c r="C55" s="138" t="s">
        <v>259</v>
      </c>
      <c r="D55" s="137" t="s">
        <v>260</v>
      </c>
      <c r="E55" s="139">
        <v>129.12</v>
      </c>
      <c r="F55" s="140">
        <v>16.739999999999998</v>
      </c>
      <c r="G55" s="140">
        <f t="shared" si="1"/>
        <v>2161.46</v>
      </c>
      <c r="H55" s="141">
        <f t="shared" si="3"/>
        <v>2.092340595520678E-4</v>
      </c>
      <c r="I55" s="142">
        <f t="shared" si="2"/>
        <v>0.99924810932498476</v>
      </c>
    </row>
    <row r="56" spans="1:9" ht="38.25" x14ac:dyDescent="0.2">
      <c r="A56" s="137" t="s">
        <v>276</v>
      </c>
      <c r="B56" s="138" t="s">
        <v>14</v>
      </c>
      <c r="C56" s="138" t="s">
        <v>277</v>
      </c>
      <c r="D56" s="137" t="s">
        <v>29</v>
      </c>
      <c r="E56" s="139">
        <v>21</v>
      </c>
      <c r="F56" s="140">
        <v>91.54</v>
      </c>
      <c r="G56" s="140">
        <f t="shared" si="1"/>
        <v>1922.34</v>
      </c>
      <c r="H56" s="141">
        <f t="shared" si="3"/>
        <v>1.860867201055407E-4</v>
      </c>
      <c r="I56" s="142">
        <f t="shared" si="2"/>
        <v>0.99943419604509032</v>
      </c>
    </row>
    <row r="57" spans="1:9" ht="24" customHeight="1" x14ac:dyDescent="0.2">
      <c r="A57" s="137" t="s">
        <v>111</v>
      </c>
      <c r="B57" s="138" t="s">
        <v>64</v>
      </c>
      <c r="C57" s="138" t="s">
        <v>112</v>
      </c>
      <c r="D57" s="137" t="s">
        <v>37</v>
      </c>
      <c r="E57" s="139">
        <v>12.8</v>
      </c>
      <c r="F57" s="140">
        <v>127.63</v>
      </c>
      <c r="G57" s="140">
        <f t="shared" si="1"/>
        <v>1633.66</v>
      </c>
      <c r="H57" s="141">
        <f t="shared" si="3"/>
        <v>1.5814186416951092E-4</v>
      </c>
      <c r="I57" s="142">
        <f t="shared" si="2"/>
        <v>0.99959233790925983</v>
      </c>
    </row>
    <row r="58" spans="1:9" ht="24.75" customHeight="1" x14ac:dyDescent="0.2">
      <c r="A58" s="137" t="s">
        <v>256</v>
      </c>
      <c r="B58" s="138" t="s">
        <v>14</v>
      </c>
      <c r="C58" s="138" t="s">
        <v>257</v>
      </c>
      <c r="D58" s="137" t="s">
        <v>29</v>
      </c>
      <c r="E58" s="139">
        <v>22</v>
      </c>
      <c r="F58" s="140">
        <v>70.84</v>
      </c>
      <c r="G58" s="140">
        <f t="shared" si="1"/>
        <v>1558.48</v>
      </c>
      <c r="H58" s="141">
        <f t="shared" si="3"/>
        <v>1.5086427559645176E-4</v>
      </c>
      <c r="I58" s="142">
        <f t="shared" si="2"/>
        <v>0.99974320218485624</v>
      </c>
    </row>
    <row r="59" spans="1:9" ht="25.5" x14ac:dyDescent="0.2">
      <c r="A59" s="137" t="s">
        <v>261</v>
      </c>
      <c r="B59" s="138" t="s">
        <v>14</v>
      </c>
      <c r="C59" s="138" t="s">
        <v>262</v>
      </c>
      <c r="D59" s="137" t="s">
        <v>37</v>
      </c>
      <c r="E59" s="139">
        <v>1.6139999999999999</v>
      </c>
      <c r="F59" s="140">
        <v>754.07</v>
      </c>
      <c r="G59" s="140">
        <f t="shared" si="1"/>
        <v>1217.06</v>
      </c>
      <c r="H59" s="141">
        <f t="shared" si="3"/>
        <v>1.1781407220972844E-4</v>
      </c>
      <c r="I59" s="142">
        <f t="shared" si="2"/>
        <v>0.99986101625706592</v>
      </c>
    </row>
    <row r="60" spans="1:9" ht="38.25" x14ac:dyDescent="0.2">
      <c r="A60" s="137" t="s">
        <v>53</v>
      </c>
      <c r="B60" s="138" t="s">
        <v>3</v>
      </c>
      <c r="C60" s="138" t="s">
        <v>54</v>
      </c>
      <c r="D60" s="137" t="s">
        <v>55</v>
      </c>
      <c r="E60" s="139">
        <v>1</v>
      </c>
      <c r="F60" s="140">
        <v>606.20000000000005</v>
      </c>
      <c r="G60" s="140">
        <f t="shared" si="1"/>
        <v>606.20000000000005</v>
      </c>
      <c r="H60" s="141">
        <f t="shared" si="3"/>
        <v>5.8681487004369045E-5</v>
      </c>
      <c r="I60" s="142">
        <f t="shared" si="2"/>
        <v>0.9999196977440703</v>
      </c>
    </row>
    <row r="61" spans="1:9" ht="25.5" x14ac:dyDescent="0.2">
      <c r="A61" s="137" t="s">
        <v>38</v>
      </c>
      <c r="B61" s="138" t="s">
        <v>14</v>
      </c>
      <c r="C61" s="138" t="s">
        <v>39</v>
      </c>
      <c r="D61" s="137" t="s">
        <v>37</v>
      </c>
      <c r="E61" s="139">
        <v>9.2000000000000011</v>
      </c>
      <c r="F61" s="140">
        <v>55.11</v>
      </c>
      <c r="G61" s="140">
        <f t="shared" si="1"/>
        <v>507.01</v>
      </c>
      <c r="H61" s="141">
        <f t="shared" si="3"/>
        <v>4.9079677872129904E-5</v>
      </c>
      <c r="I61" s="142">
        <f t="shared" si="2"/>
        <v>0.99996877742194246</v>
      </c>
    </row>
    <row r="62" spans="1:9" x14ac:dyDescent="0.2">
      <c r="A62" s="137" t="s">
        <v>43</v>
      </c>
      <c r="B62" s="138" t="s">
        <v>3</v>
      </c>
      <c r="C62" s="138" t="s">
        <v>44</v>
      </c>
      <c r="D62" s="137" t="s">
        <v>45</v>
      </c>
      <c r="E62" s="139">
        <v>21.840000000000003</v>
      </c>
      <c r="F62" s="140">
        <v>14.77</v>
      </c>
      <c r="G62" s="140">
        <f t="shared" si="1"/>
        <v>322.57</v>
      </c>
      <c r="H62" s="141">
        <f t="shared" si="3"/>
        <v>3.1225482123060577E-5</v>
      </c>
      <c r="I62" s="142">
        <f t="shared" si="2"/>
        <v>1.0000000029040654</v>
      </c>
    </row>
    <row r="63" spans="1:9" ht="3.75" customHeight="1" x14ac:dyDescent="0.2">
      <c r="A63" s="49"/>
      <c r="B63" s="48"/>
      <c r="C63" s="48"/>
      <c r="D63" s="49"/>
      <c r="E63" s="127"/>
      <c r="F63" s="128"/>
      <c r="G63" s="128"/>
      <c r="H63" s="50"/>
      <c r="I63" s="51"/>
    </row>
    <row r="64" spans="1:9" ht="30.75" customHeight="1" x14ac:dyDescent="0.2">
      <c r="E64" s="65" t="s">
        <v>232</v>
      </c>
      <c r="F64" s="65"/>
      <c r="G64" s="31">
        <f>SUM(G8:G62)-0.03</f>
        <v>10330344.9</v>
      </c>
      <c r="H64" s="32">
        <f>SUBTOTAL(9,H8:H62)</f>
        <v>1.0000000029040654</v>
      </c>
    </row>
    <row r="66" spans="5:7" x14ac:dyDescent="0.2">
      <c r="E66" s="129"/>
      <c r="G66" s="129"/>
    </row>
    <row r="67" spans="5:7" ht="32.25" customHeight="1" x14ac:dyDescent="0.2">
      <c r="E67" s="130"/>
      <c r="G67" s="130"/>
    </row>
    <row r="68" spans="5:7" x14ac:dyDescent="0.2">
      <c r="E68" s="130"/>
      <c r="G68" s="130"/>
    </row>
  </sheetData>
  <autoFilter ref="A7:I62" xr:uid="{857C8632-9583-46F9-A8F4-64AEB9A7879B}">
    <sortState xmlns:xlrd2="http://schemas.microsoft.com/office/spreadsheetml/2017/richdata2" ref="A9:I62">
      <sortCondition descending="1" ref="G7:G62"/>
    </sortState>
  </autoFilter>
  <mergeCells count="19">
    <mergeCell ref="G6:G7"/>
    <mergeCell ref="H6:I6"/>
    <mergeCell ref="E64:F64"/>
    <mergeCell ref="A6:A7"/>
    <mergeCell ref="B6:B7"/>
    <mergeCell ref="C6:C7"/>
    <mergeCell ref="D6:D7"/>
    <mergeCell ref="E6:E7"/>
    <mergeCell ref="F6:F7"/>
    <mergeCell ref="A1:I1"/>
    <mergeCell ref="B2:D2"/>
    <mergeCell ref="E2:F2"/>
    <mergeCell ref="G2:I5"/>
    <mergeCell ref="B3:D3"/>
    <mergeCell ref="E3:F3"/>
    <mergeCell ref="B4:D4"/>
    <mergeCell ref="E4:F4"/>
    <mergeCell ref="B5:D5"/>
    <mergeCell ref="E5:F5"/>
  </mergeCells>
  <conditionalFormatting sqref="C53:C62">
    <cfRule type="duplicateValues" dxfId="3" priority="2"/>
  </conditionalFormatting>
  <conditionalFormatting sqref="C52">
    <cfRule type="duplicateValues" dxfId="2" priority="22"/>
  </conditionalFormatting>
  <conditionalFormatting sqref="C34:C44">
    <cfRule type="duplicateValues" dxfId="1" priority="27"/>
  </conditionalFormatting>
  <conditionalFormatting sqref="C45:C51 C8:C33">
    <cfRule type="duplicateValues" dxfId="0" priority="30"/>
  </conditionalFormatting>
  <pageMargins left="0.51181102362204722" right="0.51181102362204722" top="0.39370078740157483" bottom="0.39370078740157483" header="0.51181102362204722" footer="0.51181102362204722"/>
  <pageSetup paperSize="9" scale="62" fitToHeight="0" orientation="landscape" horizontalDpi="360" verticalDpi="360" r:id="rId1"/>
  <headerFooter>
    <oddHeader xml:space="preserve">&amp;L &amp;C
</oddHeader>
    <oddFooter xml:space="preserve">&amp;L &amp;C
</oddFooter>
  </headerFooter>
  <rowBreaks count="1" manualBreakCount="1">
    <brk id="36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6</vt:i4>
      </vt:variant>
    </vt:vector>
  </HeadingPairs>
  <TitlesOfParts>
    <vt:vector size="9" baseType="lpstr">
      <vt:lpstr>PLANILHA ORÇAMENTÁRIA</vt:lpstr>
      <vt:lpstr>MEMORIA DE CALCULO</vt:lpstr>
      <vt:lpstr>CURVA ABC</vt:lpstr>
      <vt:lpstr>'CURVA ABC'!Area_de_impressao</vt:lpstr>
      <vt:lpstr>'MEMORIA DE CALCULO'!Area_de_impressao</vt:lpstr>
      <vt:lpstr>'PLANILHA ORÇAMENTÁRIA'!Area_de_impressao</vt:lpstr>
      <vt:lpstr>'CURVA ABC'!Titulos_de_impressao</vt:lpstr>
      <vt:lpstr>'MEMORIA DE CALCULO'!Titulos_de_impressao</vt:lpstr>
      <vt:lpstr>'PLANILHA ORÇAMENTÁRIA'!Titulos_de_impressao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Larissa Dantas</cp:lastModifiedBy>
  <cp:revision>0</cp:revision>
  <cp:lastPrinted>2023-05-31T15:17:43Z</cp:lastPrinted>
  <dcterms:created xsi:type="dcterms:W3CDTF">2023-01-02T12:26:04Z</dcterms:created>
  <dcterms:modified xsi:type="dcterms:W3CDTF">2023-05-31T15:17:44Z</dcterms:modified>
</cp:coreProperties>
</file>